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zyadliman/Desktop/Archive/"/>
    </mc:Choice>
  </mc:AlternateContent>
  <xr:revisionPtr revIDLastSave="0" documentId="13_ncr:1_{04469F0E-84F4-7D43-9AE3-596248F3C403}" xr6:coauthVersionLast="47" xr6:coauthVersionMax="47" xr10:uidLastSave="{00000000-0000-0000-0000-000000000000}"/>
  <bookViews>
    <workbookView xWindow="0" yWindow="500" windowWidth="28800" windowHeight="16260" activeTab="5" xr2:uid="{00000000-000D-0000-FFFF-FFFF00000000}"/>
  </bookViews>
  <sheets>
    <sheet name="Tableau 1" sheetId="24" r:id="rId1"/>
    <sheet name="Graphique 1" sheetId="23" r:id="rId2"/>
    <sheet name="Carte 1" sheetId="10" r:id="rId3"/>
    <sheet name="Carte 2" sheetId="11" r:id="rId4"/>
    <sheet name="Graphique 2" sheetId="25" r:id="rId5"/>
    <sheet name="Graphique 3" sheetId="17" r:id="rId6"/>
  </sheets>
  <definedNames>
    <definedName name="_1__xlchart.v1.0" localSheetId="1" hidden="1">#REF!</definedName>
    <definedName name="_1__xlchart.v1.0" localSheetId="4" hidden="1">#REF!</definedName>
    <definedName name="_1__xlchart.v1.0" localSheetId="5" hidden="1">#REF!</definedName>
    <definedName name="_1__xlchart.v1.0" localSheetId="0" hidden="1">#REF!</definedName>
    <definedName name="_1__xlchart.v1.0" hidden="1">#REF!</definedName>
    <definedName name="_2__xlchart.v1.1" localSheetId="4" hidden="1">#REF!</definedName>
    <definedName name="_2__xlchart.v1.1" localSheetId="5" hidden="1">#REF!</definedName>
    <definedName name="_2__xlchart.v1.1" localSheetId="0" hidden="1">#REF!</definedName>
    <definedName name="_2__xlchart.v1.1" hidden="1">#REF!</definedName>
    <definedName name="_3__xlchart.v1.2" localSheetId="4" hidden="1">#REF!</definedName>
    <definedName name="_3__xlchart.v1.2" localSheetId="0" hidden="1">#REF!</definedName>
    <definedName name="_3__xlchart.v1.2" hidden="1">#REF!</definedName>
    <definedName name="_4__xlchart.v1.3" localSheetId="4" hidden="1">#REF!</definedName>
    <definedName name="_4__xlchart.v1.3" localSheetId="0" hidden="1">#REF!</definedName>
    <definedName name="_4__xlchart.v1.3" hidden="1">#REF!</definedName>
    <definedName name="_5__xlchart.v1.4" localSheetId="4" hidden="1">#REF!</definedName>
    <definedName name="_5__xlchart.v1.4" localSheetId="0" hidden="1">#REF!</definedName>
    <definedName name="_5__xlchart.v1.4"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25" l="1"/>
  <c r="E18" i="25"/>
  <c r="E17" i="25"/>
  <c r="E16" i="25"/>
  <c r="E15" i="25"/>
  <c r="E14" i="25"/>
  <c r="E13" i="25"/>
  <c r="E12" i="25"/>
  <c r="E11" i="25"/>
  <c r="E10" i="25"/>
  <c r="E9" i="25"/>
  <c r="E8" i="25"/>
  <c r="E7" i="25"/>
  <c r="E6" i="25"/>
  <c r="E5" i="25"/>
  <c r="E4" i="25"/>
  <c r="E13" i="17"/>
  <c r="D13" i="17"/>
  <c r="C13" i="17"/>
  <c r="E12" i="17"/>
  <c r="D12" i="17"/>
  <c r="C12" i="17"/>
  <c r="E11" i="17"/>
  <c r="D11" i="17"/>
  <c r="C11" i="17"/>
  <c r="E10" i="17"/>
  <c r="D10" i="17"/>
  <c r="C10" i="17"/>
  <c r="E9" i="17"/>
  <c r="D9" i="17"/>
  <c r="C9" i="17"/>
  <c r="E8" i="17"/>
  <c r="D8" i="17"/>
  <c r="C8" i="17"/>
  <c r="E7" i="17"/>
  <c r="D7" i="17"/>
  <c r="C7" i="17"/>
  <c r="E6" i="17"/>
  <c r="D6" i="17"/>
  <c r="C6" i="17"/>
  <c r="E5" i="17"/>
  <c r="D5" i="17"/>
  <c r="C5" i="17"/>
  <c r="E4" i="17"/>
  <c r="D4" i="17"/>
  <c r="C4" i="17"/>
</calcChain>
</file>

<file path=xl/sharedStrings.xml><?xml version="1.0" encoding="utf-8"?>
<sst xmlns="http://schemas.openxmlformats.org/spreadsheetml/2006/main" count="496" uniqueCount="276">
  <si>
    <t>Total mensuel</t>
  </si>
  <si>
    <t xml:space="preserve">ACTP </t>
  </si>
  <si>
    <t>Ensemble ACTP + PCH</t>
  </si>
  <si>
    <t>Département</t>
  </si>
  <si>
    <t>En ‰</t>
  </si>
  <si>
    <t>En euros</t>
  </si>
  <si>
    <t>69D</t>
  </si>
  <si>
    <t>69M</t>
  </si>
  <si>
    <t>01D</t>
  </si>
  <si>
    <t>02D</t>
  </si>
  <si>
    <t>03D</t>
  </si>
  <si>
    <t>04D</t>
  </si>
  <si>
    <t>05D</t>
  </si>
  <si>
    <t>06D</t>
  </si>
  <si>
    <t>07D</t>
  </si>
  <si>
    <t>08D</t>
  </si>
  <si>
    <t>09D</t>
  </si>
  <si>
    <t>10D</t>
  </si>
  <si>
    <t>11D</t>
  </si>
  <si>
    <t>12D</t>
  </si>
  <si>
    <t>13D</t>
  </si>
  <si>
    <t>14D</t>
  </si>
  <si>
    <t>15D</t>
  </si>
  <si>
    <t>16D</t>
  </si>
  <si>
    <t>17D</t>
  </si>
  <si>
    <t>18D</t>
  </si>
  <si>
    <t>19D</t>
  </si>
  <si>
    <t>21D</t>
  </si>
  <si>
    <t>22D</t>
  </si>
  <si>
    <t>23D</t>
  </si>
  <si>
    <t>24D</t>
  </si>
  <si>
    <t>25D</t>
  </si>
  <si>
    <t>26D</t>
  </si>
  <si>
    <t>27D</t>
  </si>
  <si>
    <t>28D</t>
  </si>
  <si>
    <t>29D</t>
  </si>
  <si>
    <t>30D</t>
  </si>
  <si>
    <t>31D</t>
  </si>
  <si>
    <t>32D</t>
  </si>
  <si>
    <t>33D</t>
  </si>
  <si>
    <t>34D</t>
  </si>
  <si>
    <t>35D</t>
  </si>
  <si>
    <t>36D</t>
  </si>
  <si>
    <t>37D</t>
  </si>
  <si>
    <t>38D</t>
  </si>
  <si>
    <t>39D</t>
  </si>
  <si>
    <t>40D</t>
  </si>
  <si>
    <t>41D</t>
  </si>
  <si>
    <t>42D</t>
  </si>
  <si>
    <t>43D</t>
  </si>
  <si>
    <t>44D</t>
  </si>
  <si>
    <t>45D</t>
  </si>
  <si>
    <t>46D</t>
  </si>
  <si>
    <t>47D</t>
  </si>
  <si>
    <t>48D</t>
  </si>
  <si>
    <t>49D</t>
  </si>
  <si>
    <t>50D</t>
  </si>
  <si>
    <t>51D</t>
  </si>
  <si>
    <t>52D</t>
  </si>
  <si>
    <t>53D</t>
  </si>
  <si>
    <t>54D</t>
  </si>
  <si>
    <t>55D</t>
  </si>
  <si>
    <t>56D</t>
  </si>
  <si>
    <t>57D</t>
  </si>
  <si>
    <t>58D</t>
  </si>
  <si>
    <t>59D</t>
  </si>
  <si>
    <t>60D</t>
  </si>
  <si>
    <t>61D</t>
  </si>
  <si>
    <t>62D</t>
  </si>
  <si>
    <t>63D</t>
  </si>
  <si>
    <t>64D</t>
  </si>
  <si>
    <t>65D</t>
  </si>
  <si>
    <t>66D</t>
  </si>
  <si>
    <t>67D</t>
  </si>
  <si>
    <t>68D</t>
  </si>
  <si>
    <t>70D</t>
  </si>
  <si>
    <t>71D</t>
  </si>
  <si>
    <t>72D</t>
  </si>
  <si>
    <t>73D</t>
  </si>
  <si>
    <t>74D</t>
  </si>
  <si>
    <t>75D</t>
  </si>
  <si>
    <t>76D</t>
  </si>
  <si>
    <t>77D</t>
  </si>
  <si>
    <t>78D</t>
  </si>
  <si>
    <t>79D</t>
  </si>
  <si>
    <t>80D</t>
  </si>
  <si>
    <t>81D</t>
  </si>
  <si>
    <t>82D</t>
  </si>
  <si>
    <t>83D</t>
  </si>
  <si>
    <t>84D</t>
  </si>
  <si>
    <t>85D</t>
  </si>
  <si>
    <t>86D</t>
  </si>
  <si>
    <t>87D</t>
  </si>
  <si>
    <t>88D</t>
  </si>
  <si>
    <t>89D</t>
  </si>
  <si>
    <t>90D</t>
  </si>
  <si>
    <t>91D</t>
  </si>
  <si>
    <t>92D</t>
  </si>
  <si>
    <t>93D</t>
  </si>
  <si>
    <t>94D</t>
  </si>
  <si>
    <t>95D</t>
  </si>
  <si>
    <t>971D</t>
  </si>
  <si>
    <t>972D</t>
  </si>
  <si>
    <t>973D</t>
  </si>
  <si>
    <t>974D</t>
  </si>
  <si>
    <t>Nouveau Rhône</t>
  </si>
  <si>
    <t>Métropole de Lyon</t>
  </si>
  <si>
    <t>2016</t>
  </si>
  <si>
    <t>-</t>
  </si>
  <si>
    <t>PCH</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</si>
  <si>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</si>
  <si>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</si>
  <si>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</si>
  <si>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</si>
  <si>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</si>
  <si>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</si>
  <si>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</si>
  <si>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</si>
  <si>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</si>
  <si>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</si>
  <si>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</si>
  <si>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</si>
  <si>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</si>
  <si>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</si>
  <si>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</si>
  <si>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</si>
  <si>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</si>
  <si>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</si>
  <si>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</si>
  <si>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</si>
  <si>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</si>
  <si>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</si>
  <si>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</si>
  <si>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</si>
  <si>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</si>
  <si>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</si>
  <si>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</si>
  <si>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</si>
  <si>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</si>
  <si>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</si>
  <si>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</si>
  <si>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</si>
  <si>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</si>
  <si>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</si>
  <si>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</si>
  <si>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</si>
  <si>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</si>
  <si>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</si>
  <si>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</si>
  <si>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</si>
  <si>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</si>
  <si>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</si>
  <si>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</si>
  <si>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</si>
  <si>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</si>
  <si>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</si>
  <si>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</si>
  <si>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</si>
  <si>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</si>
  <si>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</si>
  <si>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</si>
  <si>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</si>
  <si>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</si>
  <si>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</si>
  <si>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</si>
  <si>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</si>
  <si>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</si>
  <si>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</si>
  <si>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</si>
  <si>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</si>
  <si>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</si>
  <si>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</si>
  <si>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</si>
  <si>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</si>
  <si>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</si>
  <si>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</si>
  <si>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</si>
  <si>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</si>
  <si>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</si>
  <si>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</si>
  <si>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</si>
  <si>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</si>
  <si>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</si>
  <si>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</si>
  <si>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</si>
  <si>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</si>
  <si>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</si>
  <si>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</si>
  <si>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</si>
  <si>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</si>
  <si>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</si>
  <si>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</si>
  <si>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</si>
  <si>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</si>
  <si>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</si>
  <si>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</si>
  <si>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</si>
  <si>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</si>
  <si>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</si>
  <si>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</si>
  <si>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</si>
  <si>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</si>
  <si>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</si>
  <si>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</si>
  <si>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</si>
  <si>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</si>
  <si>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</si>
  <si>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2007</t>
  </si>
  <si>
    <t>2008</t>
  </si>
  <si>
    <t>2009</t>
  </si>
  <si>
    <t>2010</t>
  </si>
  <si>
    <t>2011</t>
  </si>
  <si>
    <t>2012</t>
  </si>
  <si>
    <t>2013</t>
  </si>
  <si>
    <t>2014</t>
  </si>
  <si>
    <t>ACTP</t>
  </si>
  <si>
    <t>2015</t>
  </si>
  <si>
    <t>Ensemble</t>
  </si>
  <si>
    <t>9 ans</t>
  </si>
  <si>
    <t>Part de la PCH dans le total (en %)</t>
  </si>
  <si>
    <t>20D</t>
  </si>
  <si>
    <t>Collectivité de Corse</t>
  </si>
  <si>
    <t>Date d’ouverture
des droits à la PCH</t>
  </si>
  <si>
    <t>Moins de 
60 ans</t>
  </si>
  <si>
    <t>60 ans ou plus</t>
  </si>
  <si>
    <t>10 ans</t>
  </si>
  <si>
    <t>1 an</t>
  </si>
  <si>
    <t>8 ans</t>
  </si>
  <si>
    <t>7 ans</t>
  </si>
  <si>
    <t>6 ans</t>
  </si>
  <si>
    <t>5 ans</t>
  </si>
  <si>
    <t>4 ans</t>
  </si>
  <si>
    <t>3 ans</t>
  </si>
  <si>
    <t>2 ans</t>
  </si>
  <si>
    <t>Taux d'évolution annuel moyen (en %)</t>
  </si>
  <si>
    <t>2019/
2020</t>
  </si>
  <si>
    <t>ACTP et PCH, dont :</t>
  </si>
  <si>
    <t>ACTP et PCH</t>
  </si>
  <si>
    <t>Nombre de bénéficiaires,
en milliers</t>
  </si>
  <si>
    <t>en euros constants 2020</t>
  </si>
  <si>
    <t>TOTAL</t>
  </si>
  <si>
    <t>0à 4 ans</t>
  </si>
  <si>
    <t>5 à 9 ans</t>
  </si>
  <si>
    <t>10 à 14 ans</t>
  </si>
  <si>
    <t>15 à 19 ans</t>
  </si>
  <si>
    <t>20 à 24 ans</t>
  </si>
  <si>
    <t>25 à 29 ans</t>
  </si>
  <si>
    <t>30 à 34 ans</t>
  </si>
  <si>
    <t>35 à  39 ans</t>
  </si>
  <si>
    <t>40 à 44 ans</t>
  </si>
  <si>
    <t>45 à 49 ans</t>
  </si>
  <si>
    <t>50 à 54 ans</t>
  </si>
  <si>
    <t>55 à 59 ans</t>
  </si>
  <si>
    <t>60 à 64 ans</t>
  </si>
  <si>
    <t>65 à 69 ans</t>
  </si>
  <si>
    <t>70 à 74 ans</t>
  </si>
  <si>
    <t xml:space="preserve"> 75 ans ou plus</t>
  </si>
  <si>
    <t>2005/2010</t>
  </si>
  <si>
    <t>2010/2015</t>
  </si>
  <si>
    <t>2015
/2019</t>
  </si>
  <si>
    <t>Effectifs au 31/12 ou dépenses sur l'année</t>
  </si>
  <si>
    <t>Dépenses annuelles, 
en millions d'euros courants</t>
  </si>
  <si>
    <t>Dépenses mensuelles moyennes
par bénéficiaire, en euros courants</t>
  </si>
  <si>
    <t>553 </t>
  </si>
  <si>
    <r>
      <t xml:space="preserve">ACTP : allocation compensatrice pour tierce personne ; PCH : prestation de compensation du handicap.
</t>
    </r>
    <r>
      <rPr>
        <b/>
        <sz val="8"/>
        <color rgb="FF000000"/>
        <rFont val="Marianne"/>
      </rPr>
      <t xml:space="preserve">Note &gt; </t>
    </r>
    <r>
      <rPr>
        <sz val="8"/>
        <color indexed="8"/>
        <rFont val="Marianne"/>
      </rPr>
      <t xml:space="preserve">Pour le calcul de la dépense mensuelle moyenne par bénéficiaire, le nombre moyen de bénéficiaires sur l’année est estimé comme la demi-somme des effectifs au 31 décembre des années n et n-1. Il s’agit donc d’une approximation.
</t>
    </r>
    <r>
      <rPr>
        <b/>
        <sz val="8"/>
        <color rgb="FF000000"/>
        <rFont val="Marianne"/>
      </rPr>
      <t>Champ &gt;</t>
    </r>
    <r>
      <rPr>
        <sz val="8"/>
        <color indexed="8"/>
        <rFont val="Marianne"/>
      </rPr>
      <t xml:space="preserve"> France métropolitaine et DROM, hors Mayotte.
</t>
    </r>
    <r>
      <rPr>
        <b/>
        <sz val="8"/>
        <color rgb="FF000000"/>
        <rFont val="Marianne"/>
      </rPr>
      <t xml:space="preserve">Source &gt; </t>
    </r>
    <r>
      <rPr>
        <sz val="8"/>
        <color indexed="8"/>
        <rFont val="Marianne"/>
      </rPr>
      <t>DREES, enquête Aide sociale.</t>
    </r>
  </si>
  <si>
    <r>
      <t xml:space="preserve">ACTP : allocation compensatrice pour tierce personne ; PCH : prestation de compensation du handicap.
</t>
    </r>
    <r>
      <rPr>
        <b/>
        <sz val="8"/>
        <color rgb="FF000000"/>
        <rFont val="Marianne"/>
      </rPr>
      <t>Note &gt;</t>
    </r>
    <r>
      <rPr>
        <sz val="8"/>
        <color indexed="8"/>
        <rFont val="Marianne"/>
      </rPr>
      <t xml:space="preserve"> La dépense annuelle moyenne est calculée en rapportant les dépenses brutes à la demi-somme du nombre de bénéficiaires en décembre de l’année et de celui de l’année précédente.
</t>
    </r>
    <r>
      <rPr>
        <b/>
        <sz val="8"/>
        <color rgb="FF000000"/>
        <rFont val="Marianne"/>
      </rPr>
      <t xml:space="preserve">Lecture &gt; </t>
    </r>
    <r>
      <rPr>
        <sz val="8"/>
        <color indexed="8"/>
        <rFont val="Marianne"/>
      </rPr>
      <t xml:space="preserve">En 2007, la dépense moyenne par bénéficiaire de l'ACTP s'élève à 6 460 euros et celle de la PCH à 13 250 euros.
</t>
    </r>
    <r>
      <rPr>
        <b/>
        <sz val="8"/>
        <color rgb="FF000000"/>
        <rFont val="Marianne"/>
      </rPr>
      <t xml:space="preserve">Champ &gt; </t>
    </r>
    <r>
      <rPr>
        <sz val="8"/>
        <color indexed="8"/>
        <rFont val="Marianne"/>
      </rPr>
      <t xml:space="preserve">France métropolitaine et DROM, hors Mayotte.
</t>
    </r>
    <r>
      <rPr>
        <b/>
        <sz val="8"/>
        <color rgb="FF000000"/>
        <rFont val="Marianne"/>
      </rPr>
      <t xml:space="preserve">Source &gt; </t>
    </r>
    <r>
      <rPr>
        <sz val="8"/>
        <color indexed="8"/>
        <rFont val="Marianne"/>
      </rPr>
      <t>DREES, enquête Aide sociale.</t>
    </r>
  </si>
  <si>
    <r>
      <t xml:space="preserve">ACTP : allocation compensatrice pour tierce personne ; PCH : prestation de compensation du handicap.
</t>
    </r>
    <r>
      <rPr>
        <b/>
        <sz val="8"/>
        <color rgb="FF000000"/>
        <rFont val="Marianne"/>
      </rPr>
      <t>Note &gt;</t>
    </r>
    <r>
      <rPr>
        <sz val="8"/>
        <color indexed="8"/>
        <rFont val="Marianne"/>
      </rPr>
      <t xml:space="preserve"> Au niveau national, au 31 décembre 2020, le taux de bénéficiaires de la PCH ou de l’ACTP est de 5,9 pour 1 000 habitants. La valeur médiane, c’est-à-dire celle au-dessous de laquelle se situent la moitié des départements, est de 6,2 pour 1 000 habitants.
</t>
    </r>
    <r>
      <rPr>
        <b/>
        <sz val="8"/>
        <color rgb="FF000000"/>
        <rFont val="Marianne"/>
      </rPr>
      <t>Champ &gt;</t>
    </r>
    <r>
      <rPr>
        <sz val="8"/>
        <color indexed="8"/>
        <rFont val="Marianne"/>
      </rPr>
      <t xml:space="preserve"> France métropolitaine et DROM, hors Mayotte.
</t>
    </r>
    <r>
      <rPr>
        <b/>
        <sz val="8"/>
        <color rgb="FF000000"/>
        <rFont val="Marianne"/>
      </rPr>
      <t xml:space="preserve">Sources &gt; </t>
    </r>
    <r>
      <rPr>
        <sz val="8"/>
        <color indexed="8"/>
        <rFont val="Marianne"/>
      </rPr>
      <t>DREES, enquête Aide sociale ; Insee, estimations provisoires de population au 1</t>
    </r>
    <r>
      <rPr>
        <vertAlign val="superscript"/>
        <sz val="8"/>
        <color rgb="FF000000"/>
        <rFont val="Marianne"/>
      </rPr>
      <t>er</t>
    </r>
    <r>
      <rPr>
        <sz val="8"/>
        <color indexed="8"/>
        <rFont val="Marianne"/>
      </rPr>
      <t xml:space="preserve"> janvier 2021 (résultats arrêtés fin 2021) ; ISD n° HA06.</t>
    </r>
  </si>
  <si>
    <r>
      <t xml:space="preserve">ACTP : allocation compensatrice pour tierce personne ; PCH : prestation de compensation du handicap.
</t>
    </r>
    <r>
      <rPr>
        <b/>
        <sz val="8"/>
        <color rgb="FF000000"/>
        <rFont val="Marianne"/>
      </rPr>
      <t>Note &gt;</t>
    </r>
    <r>
      <rPr>
        <sz val="8"/>
        <color indexed="8"/>
        <rFont val="Marianne"/>
      </rPr>
      <t xml:space="preserve"> Au niveau national, la dépense de PCH et ACTP est de 6 600 euros par bénéficiaire en 2020. La valeur médiane, c’est-à-dire celle au-dessous de laquelle se situent la moitié des départements, est de 5 900 euros par an et par bénéficiaire.
</t>
    </r>
    <r>
      <rPr>
        <b/>
        <sz val="8"/>
        <color rgb="FF000000"/>
        <rFont val="Marianne"/>
      </rPr>
      <t>Champ &gt;</t>
    </r>
    <r>
      <rPr>
        <sz val="8"/>
        <color indexed="8"/>
        <rFont val="Marianne"/>
      </rPr>
      <t xml:space="preserve"> France métropolitaine et DROM, hors Mayotte.
</t>
    </r>
    <r>
      <rPr>
        <b/>
        <sz val="8"/>
        <color rgb="FF000000"/>
        <rFont val="Marianne"/>
      </rPr>
      <t xml:space="preserve">Sources &gt; </t>
    </r>
    <r>
      <rPr>
        <sz val="8"/>
        <color indexed="8"/>
        <rFont val="Marianne"/>
      </rPr>
      <t>DREES, enquête Aide sociale, ISD n° FI06.</t>
    </r>
  </si>
  <si>
    <r>
      <t xml:space="preserve">ACTP : allocation compensatrice pour tierce personne ; PCH : prestation de compensation du handicap.
</t>
    </r>
    <r>
      <rPr>
        <b/>
        <sz val="8"/>
        <color theme="1"/>
        <rFont val="Marianne"/>
      </rPr>
      <t>Note &gt;</t>
    </r>
    <r>
      <rPr>
        <sz val="8"/>
        <color theme="1"/>
        <rFont val="Marianne"/>
      </rPr>
      <t xml:space="preserve"> Les chiffres en rouge correspondent à la part totale des bénéficiaires de la PCH et de l’ACTP dans la population par âge.
</t>
    </r>
    <r>
      <rPr>
        <b/>
        <sz val="8"/>
        <color theme="1"/>
        <rFont val="Marianne"/>
      </rPr>
      <t>Champ &gt;</t>
    </r>
    <r>
      <rPr>
        <sz val="8"/>
        <color theme="1"/>
        <rFont val="Marianne"/>
      </rPr>
      <t xml:space="preserve"> France métropolitaine et DROM (hors Mayotte).
</t>
    </r>
    <r>
      <rPr>
        <b/>
        <sz val="8"/>
        <color theme="1"/>
        <rFont val="Marianne"/>
      </rPr>
      <t>Sources &gt;</t>
    </r>
    <r>
      <rPr>
        <sz val="8"/>
        <color theme="1"/>
        <rFont val="Marianne"/>
      </rPr>
      <t xml:space="preserve"> DREES, enquête Aide sociale ; Insee, estimations provisoires de population au 1</t>
    </r>
    <r>
      <rPr>
        <vertAlign val="superscript"/>
        <sz val="8"/>
        <color theme="1"/>
        <rFont val="Marianne"/>
      </rPr>
      <t>er</t>
    </r>
    <r>
      <rPr>
        <sz val="8"/>
        <color theme="1"/>
        <rFont val="Marianne"/>
      </rPr>
      <t xml:space="preserve"> janvier 2021 (résultats arrêtés fin 2021).</t>
    </r>
  </si>
  <si>
    <r>
      <t xml:space="preserve">PCH : prestation de compensation du handicap.
</t>
    </r>
    <r>
      <rPr>
        <b/>
        <sz val="8"/>
        <color theme="1"/>
        <rFont val="Marianne"/>
      </rPr>
      <t>Note &gt;</t>
    </r>
    <r>
      <rPr>
        <sz val="8"/>
        <color theme="1"/>
        <rFont val="Marianne"/>
      </rPr>
      <t xml:space="preserve"> Les informations relatives aux sorties des bénéficiaires entrés au cours de l’année 2016 ne sont pas disponibles, les sortants 2016 étant définis comme les personnes présentes au 31 décembre 2015 et absentes au 31 décembre 2016. Ainsi, seules les durées de présence égales ou supérieures à un an peuvent être calculées.
</t>
    </r>
    <r>
      <rPr>
        <b/>
        <sz val="8"/>
        <color theme="1"/>
        <rFont val="Marianne"/>
      </rPr>
      <t>Lecture &gt;</t>
    </r>
    <r>
      <rPr>
        <sz val="8"/>
        <color theme="1"/>
        <rFont val="Marianne"/>
      </rPr>
      <t xml:space="preserve"> 9 % des bénéficiaires de moins de 60 ans sortis au cours de l’année 2016 avaient des droits à la PCH ouverts depuis dix ans.
</t>
    </r>
    <r>
      <rPr>
        <b/>
        <sz val="8"/>
        <color theme="1"/>
        <rFont val="Marianne"/>
      </rPr>
      <t>Champ &gt;</t>
    </r>
    <r>
      <rPr>
        <sz val="8"/>
        <color theme="1"/>
        <rFont val="Marianne"/>
      </rPr>
      <t xml:space="preserve"> France métropolitaine et DROM, hors Mayotte.
</t>
    </r>
    <r>
      <rPr>
        <b/>
        <sz val="8"/>
        <color theme="1"/>
        <rFont val="Marianne"/>
      </rPr>
      <t>Source &gt;</t>
    </r>
    <r>
      <rPr>
        <sz val="8"/>
        <color theme="1"/>
        <rFont val="Marianne"/>
      </rPr>
      <t xml:space="preserve"> DREES, RI-PCH.</t>
    </r>
  </si>
  <si>
    <t>Tableau 1 - Évolutions de l’ACTP et de la PCH</t>
  </si>
  <si>
    <t>Graphique 1 - Évolution des dépenses annuelles moyennes d’ACTP et de PCH par bénéficiaire, de 1999 à 2020</t>
  </si>
  <si>
    <t>Carte 1 - Taux de bénéficiaires de la PCH ou de l’ACTP, au 31 décembre 2020</t>
  </si>
  <si>
    <t>Carte 2 - Dépenses annuelles brutes de PCH et d’ACTP moyennes par bénéficiaire en 2020</t>
  </si>
  <si>
    <t>Graphique 2 - Part des bénéficiaires de la PCH et de l’ACTP dans la population par tranche d’âge, en décembre 2020</t>
  </si>
  <si>
    <t>Graphique 3 - Répartition des bénéficiaires sortis en 2016 selon l’ancienneté de leur droit à la PCH (en années révolues)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</si>
</sst>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00000000000000"/>
  </numFmts>
  <fonts count="21">
    <font>
      <sz val="11"/>
      <color theme="1"/>
      <name val="Calibri"/>
      <family val="2"/>
      <scheme val="minor"/>
    </font>
    <font>
      <sz val="10"/>
      <name val="Arial"/>
      <family val="2"/>
    </font>
    <font>
      <sz val="11"/>
      <color theme="1"/>
      <name val="Calibri"/>
      <family val="2"/>
      <scheme val="minor"/>
    </font>
    <font>
      <sz val="8"/>
      <name val="Verdana"/>
      <family val="2"/>
    </font>
    <font>
      <sz val="8"/>
      <color theme="1"/>
      <name val="Arial"/>
      <family val="2"/>
    </font>
    <font>
      <sz val="11"/>
      <color rgb="FF000000"/>
      <name val="Calibri"/>
      <family val="2"/>
      <scheme val="minor"/>
    </font>
    <font>
      <u/>
      <sz val="11"/>
      <color theme="10"/>
      <name val="Calibri"/>
      <family val="2"/>
    </font>
    <font>
      <sz val="11"/>
      <color indexed="8"/>
      <name val="Calibri"/>
      <family val="2"/>
    </font>
    <font>
      <sz val="12"/>
      <name val="Arial"/>
      <family val="2"/>
    </font>
    <font>
      <b/>
      <sz val="8"/>
      <color theme="1"/>
      <name val="Marianne"/>
    </font>
    <font>
      <sz val="8"/>
      <color theme="1"/>
      <name val="Marianne"/>
    </font>
    <font>
      <sz val="8"/>
      <color indexed="8"/>
      <name val="Marianne"/>
    </font>
    <font>
      <b/>
      <sz val="8"/>
      <color indexed="8"/>
      <name val="Marianne"/>
    </font>
    <font>
      <i/>
      <sz val="8"/>
      <color indexed="8"/>
      <name val="Marianne"/>
    </font>
    <font>
      <b/>
      <sz val="8"/>
      <color rgb="FF000000"/>
      <name val="Marianne"/>
    </font>
    <font>
      <vertAlign val="superscript"/>
      <sz val="8"/>
      <color rgb="FF000000"/>
      <name val="Marianne"/>
    </font>
    <font>
      <b/>
      <sz val="8"/>
      <name val="Marianne"/>
    </font>
    <font>
      <u/>
      <sz val="8"/>
      <color theme="10"/>
      <name val="Marianne"/>
    </font>
    <font>
      <vertAlign val="superscript"/>
      <sz val="8"/>
      <color theme="1"/>
      <name val="Marianne"/>
    </font>
    <font>
      <sz val="8"/>
      <name val="Marianne"/>
    </font>
    <font>
      <i/>
      <sz val="8"/>
      <name val="Marianne"/>
    </font>
  </fonts>
  <fills count="3">
    <fill>
      <patternFill patternType="none"/>
    </fill>
    <fill>
      <patternFill patternType="gray125"/>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0">
    <xf numFmtId="0" fontId="0" fillId="0" borderId="0"/>
    <xf numFmtId="164" fontId="1" fillId="0" borderId="0" applyFont="0" applyFill="0" applyBorder="0" applyAlignment="0" applyProtection="0"/>
    <xf numFmtId="0" fontId="1" fillId="0" borderId="0"/>
    <xf numFmtId="9" fontId="2" fillId="0" borderId="0" applyFont="0" applyFill="0" applyBorder="0" applyAlignment="0" applyProtection="0"/>
    <xf numFmtId="164" fontId="2" fillId="0" borderId="0" applyFont="0" applyFill="0" applyBorder="0" applyAlignment="0" applyProtection="0"/>
    <xf numFmtId="0" fontId="5" fillId="0" borderId="0"/>
    <xf numFmtId="9" fontId="5"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2" fillId="0" borderId="0" applyFont="0" applyFill="0" applyBorder="0" applyAlignment="0" applyProtection="0"/>
    <xf numFmtId="0" fontId="4" fillId="0" borderId="0"/>
    <xf numFmtId="9" fontId="7" fillId="0" borderId="0" applyFont="0" applyFill="0" applyBorder="0" applyAlignment="0" applyProtection="0"/>
    <xf numFmtId="0" fontId="8" fillId="0" borderId="0"/>
  </cellStyleXfs>
  <cellXfs count="99">
    <xf numFmtId="0" fontId="0" fillId="0" borderId="0" xfId="0"/>
    <xf numFmtId="0" fontId="9" fillId="2" borderId="0" xfId="0" applyFont="1" applyFill="1"/>
    <xf numFmtId="0" fontId="10" fillId="2" borderId="0" xfId="0" applyFont="1" applyFill="1"/>
    <xf numFmtId="0" fontId="11" fillId="2" borderId="0" xfId="0" applyFont="1" applyFill="1"/>
    <xf numFmtId="0" fontId="11" fillId="2" borderId="4" xfId="0" applyFont="1" applyFill="1" applyBorder="1" applyAlignment="1">
      <alignment horizontal="center" vertical="center"/>
    </xf>
    <xf numFmtId="0" fontId="11" fillId="2" borderId="4" xfId="0" applyFont="1" applyFill="1" applyBorder="1" applyAlignment="1">
      <alignment wrapText="1"/>
    </xf>
    <xf numFmtId="0" fontId="12" fillId="2" borderId="7" xfId="0" applyFont="1" applyFill="1" applyBorder="1" applyAlignment="1">
      <alignment horizontal="left" vertical="center"/>
    </xf>
    <xf numFmtId="0" fontId="12" fillId="2" borderId="13" xfId="0" applyFont="1" applyFill="1" applyBorder="1"/>
    <xf numFmtId="0" fontId="10" fillId="0" borderId="10" xfId="0" applyFont="1" applyBorder="1" applyAlignment="1">
      <alignment horizontal="right" vertical="center" indent="1"/>
    </xf>
    <xf numFmtId="0" fontId="10" fillId="0" borderId="13" xfId="0" applyFont="1" applyBorder="1" applyAlignment="1">
      <alignment horizontal="right" vertical="center" indent="1"/>
    </xf>
    <xf numFmtId="0" fontId="10" fillId="0" borderId="6" xfId="0" applyFont="1" applyBorder="1" applyAlignment="1">
      <alignment horizontal="right" vertical="center" indent="1"/>
    </xf>
    <xf numFmtId="165" fontId="11" fillId="2" borderId="0" xfId="3" applyNumberFormat="1" applyFont="1" applyFill="1"/>
    <xf numFmtId="0" fontId="11" fillId="2" borderId="13" xfId="0" applyFont="1" applyFill="1" applyBorder="1" applyAlignment="1">
      <alignment horizontal="left" indent="2"/>
    </xf>
    <xf numFmtId="0" fontId="13" fillId="2" borderId="14" xfId="0" applyFont="1" applyFill="1" applyBorder="1"/>
    <xf numFmtId="0" fontId="10" fillId="0" borderId="11" xfId="0" applyFont="1" applyBorder="1" applyAlignment="1">
      <alignment horizontal="right" vertical="center" indent="1"/>
    </xf>
    <xf numFmtId="0" fontId="10" fillId="0" borderId="14" xfId="0" applyFont="1" applyBorder="1" applyAlignment="1">
      <alignment horizontal="right" vertical="center" indent="1"/>
    </xf>
    <xf numFmtId="0" fontId="10" fillId="0" borderId="12" xfId="0" applyFont="1" applyBorder="1" applyAlignment="1">
      <alignment horizontal="right" vertical="center" indent="1"/>
    </xf>
    <xf numFmtId="0" fontId="12" fillId="2" borderId="7" xfId="0" applyFont="1" applyFill="1" applyBorder="1" applyAlignment="1">
      <alignment vertical="center"/>
    </xf>
    <xf numFmtId="0" fontId="10" fillId="0" borderId="8" xfId="0" applyFont="1" applyBorder="1" applyAlignment="1">
      <alignment horizontal="right" vertical="center" indent="1"/>
    </xf>
    <xf numFmtId="0" fontId="10" fillId="0" borderId="9" xfId="0" applyFont="1" applyBorder="1" applyAlignment="1">
      <alignment horizontal="right" vertical="center" indent="1"/>
    </xf>
    <xf numFmtId="9" fontId="11" fillId="2" borderId="0" xfId="3" applyFont="1" applyFill="1"/>
    <xf numFmtId="3" fontId="10" fillId="0" borderId="13" xfId="0" applyNumberFormat="1" applyFont="1" applyBorder="1" applyAlignment="1">
      <alignment horizontal="right" vertical="center" indent="1"/>
    </xf>
    <xf numFmtId="0" fontId="12" fillId="2" borderId="10" xfId="0" applyFont="1" applyFill="1" applyBorder="1" applyAlignment="1">
      <alignment vertical="center"/>
    </xf>
    <xf numFmtId="0" fontId="10" fillId="0" borderId="0" xfId="0" applyFont="1" applyBorder="1" applyAlignment="1">
      <alignment horizontal="right" vertical="center" indent="1"/>
    </xf>
    <xf numFmtId="0" fontId="11" fillId="2" borderId="13" xfId="0" applyFont="1" applyFill="1" applyBorder="1"/>
    <xf numFmtId="0" fontId="11" fillId="2" borderId="14" xfId="0" applyFont="1" applyFill="1" applyBorder="1"/>
    <xf numFmtId="0" fontId="13" fillId="2" borderId="0" xfId="0" applyFont="1" applyFill="1"/>
    <xf numFmtId="0" fontId="10" fillId="2" borderId="0" xfId="0" applyFont="1" applyFill="1" applyAlignment="1">
      <alignment horizontal="right"/>
    </xf>
    <xf numFmtId="0" fontId="12" fillId="2" borderId="0" xfId="0" applyFont="1" applyFill="1"/>
    <xf numFmtId="0" fontId="12" fillId="2" borderId="4" xfId="0" applyFont="1" applyFill="1" applyBorder="1" applyAlignment="1">
      <alignment horizontal="center"/>
    </xf>
    <xf numFmtId="0" fontId="12" fillId="0" borderId="4" xfId="0" applyFont="1" applyFill="1" applyBorder="1" applyAlignment="1">
      <alignment horizontal="center"/>
    </xf>
    <xf numFmtId="0" fontId="11" fillId="2" borderId="5" xfId="0" applyFont="1" applyFill="1" applyBorder="1"/>
    <xf numFmtId="3" fontId="11" fillId="2" borderId="4" xfId="0" applyNumberFormat="1" applyFont="1" applyFill="1" applyBorder="1"/>
    <xf numFmtId="3" fontId="11" fillId="0" borderId="4" xfId="0" applyNumberFormat="1" applyFont="1" applyFill="1" applyBorder="1"/>
    <xf numFmtId="0" fontId="11" fillId="2" borderId="4" xfId="0" applyFont="1" applyFill="1" applyBorder="1"/>
    <xf numFmtId="1" fontId="11" fillId="2" borderId="4" xfId="0" applyNumberFormat="1" applyFont="1" applyFill="1" applyBorder="1"/>
    <xf numFmtId="1" fontId="11" fillId="0" borderId="4" xfId="0" applyNumberFormat="1" applyFont="1" applyFill="1" applyBorder="1"/>
    <xf numFmtId="1" fontId="11" fillId="2" borderId="0" xfId="0" applyNumberFormat="1" applyFont="1" applyFill="1"/>
    <xf numFmtId="165" fontId="10" fillId="2" borderId="0" xfId="3" applyNumberFormat="1" applyFont="1" applyFill="1"/>
    <xf numFmtId="165" fontId="11" fillId="2" borderId="0" xfId="3" applyNumberFormat="1" applyFont="1" applyFill="1" applyAlignment="1">
      <alignment wrapText="1"/>
    </xf>
    <xf numFmtId="0" fontId="10" fillId="0" borderId="0" xfId="0" applyFont="1" applyFill="1"/>
    <xf numFmtId="0" fontId="10" fillId="0" borderId="0" xfId="0" applyFont="1"/>
    <xf numFmtId="168" fontId="10" fillId="2" borderId="0" xfId="0" applyNumberFormat="1" applyFont="1" applyFill="1"/>
    <xf numFmtId="1" fontId="10" fillId="2" borderId="0" xfId="0" applyNumberFormat="1" applyFont="1" applyFill="1"/>
    <xf numFmtId="0" fontId="9" fillId="0" borderId="0" xfId="0" applyFont="1" applyAlignment="1">
      <alignment vertical="center"/>
    </xf>
    <xf numFmtId="0" fontId="11" fillId="0" borderId="1" xfId="0" applyFont="1" applyBorder="1" applyAlignment="1">
      <alignment horizontal="center"/>
    </xf>
    <xf numFmtId="0" fontId="11" fillId="0" borderId="0" xfId="0" applyFont="1"/>
    <xf numFmtId="0" fontId="11" fillId="0" borderId="1" xfId="0" applyFont="1" applyBorder="1"/>
    <xf numFmtId="166" fontId="11" fillId="0" borderId="1" xfId="0" applyNumberFormat="1" applyFont="1" applyBorder="1"/>
    <xf numFmtId="166" fontId="11" fillId="0" borderId="0" xfId="0" applyNumberFormat="1" applyFont="1"/>
    <xf numFmtId="0" fontId="12" fillId="0" borderId="0" xfId="0" applyFont="1" applyAlignment="1"/>
    <xf numFmtId="167" fontId="10" fillId="2" borderId="0" xfId="4" applyNumberFormat="1" applyFont="1" applyFill="1"/>
    <xf numFmtId="0" fontId="11" fillId="2" borderId="1" xfId="0" applyFont="1" applyFill="1" applyBorder="1"/>
    <xf numFmtId="167" fontId="11" fillId="2" borderId="1" xfId="4" applyNumberFormat="1" applyFont="1" applyFill="1" applyBorder="1" applyAlignment="1">
      <alignment horizontal="center"/>
    </xf>
    <xf numFmtId="167" fontId="11" fillId="2" borderId="1" xfId="4" applyNumberFormat="1" applyFont="1" applyFill="1" applyBorder="1"/>
    <xf numFmtId="167" fontId="11" fillId="2" borderId="0" xfId="0" applyNumberFormat="1" applyFont="1" applyFill="1"/>
    <xf numFmtId="0" fontId="9" fillId="2" borderId="0" xfId="0" applyFont="1" applyFill="1" applyAlignment="1"/>
    <xf numFmtId="167" fontId="11" fillId="2" borderId="0" xfId="4" applyNumberFormat="1" applyFont="1" applyFill="1"/>
    <xf numFmtId="0" fontId="10" fillId="2" borderId="0" xfId="0" applyFont="1" applyFill="1" applyAlignment="1"/>
    <xf numFmtId="0" fontId="11" fillId="2" borderId="0" xfId="0" applyFont="1" applyFill="1" applyAlignment="1"/>
    <xf numFmtId="0" fontId="10" fillId="2" borderId="0" xfId="17" applyFont="1" applyFill="1"/>
    <xf numFmtId="0" fontId="16" fillId="2" borderId="0" xfId="17" applyFont="1" applyFill="1"/>
    <xf numFmtId="0" fontId="17" fillId="2" borderId="0" xfId="9" applyFont="1" applyFill="1" applyAlignment="1" applyProtection="1">
      <alignment horizontal="left" vertical="center"/>
    </xf>
    <xf numFmtId="0" fontId="10" fillId="2" borderId="6" xfId="17" applyFont="1" applyFill="1" applyBorder="1"/>
    <xf numFmtId="0" fontId="10" fillId="2" borderId="2" xfId="17" applyFont="1" applyFill="1" applyBorder="1" applyAlignment="1">
      <alignment horizontal="center"/>
    </xf>
    <xf numFmtId="3" fontId="16" fillId="2" borderId="4" xfId="0" applyNumberFormat="1" applyFont="1" applyFill="1" applyBorder="1" applyAlignment="1">
      <alignment horizontal="center" vertical="center" wrapText="1"/>
    </xf>
    <xf numFmtId="0" fontId="10" fillId="2" borderId="4" xfId="17" applyFont="1" applyFill="1" applyBorder="1"/>
    <xf numFmtId="166" fontId="10" fillId="2" borderId="4" xfId="17" applyNumberFormat="1" applyFont="1" applyFill="1" applyBorder="1"/>
    <xf numFmtId="0" fontId="19" fillId="2" borderId="0" xfId="0" applyFont="1" applyFill="1" applyAlignment="1">
      <alignment horizontal="left"/>
    </xf>
    <xf numFmtId="0" fontId="19" fillId="2" borderId="0" xfId="0" applyFont="1" applyFill="1"/>
    <xf numFmtId="0" fontId="20" fillId="2" borderId="0" xfId="17" applyFont="1" applyFill="1"/>
    <xf numFmtId="0" fontId="19" fillId="2" borderId="0" xfId="19" applyFont="1" applyFill="1"/>
    <xf numFmtId="0" fontId="19" fillId="2" borderId="0" xfId="17" applyFont="1" applyFill="1"/>
    <xf numFmtId="9" fontId="19" fillId="2" borderId="0" xfId="18" applyFont="1" applyFill="1"/>
    <xf numFmtId="0" fontId="10" fillId="2" borderId="0" xfId="0" applyFont="1" applyFill="1" applyBorder="1"/>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1" fontId="10" fillId="2" borderId="1" xfId="3" applyNumberFormat="1" applyFont="1" applyFill="1" applyBorder="1" applyAlignment="1">
      <alignment horizontal="center" vertical="center"/>
    </xf>
    <xf numFmtId="0" fontId="10" fillId="2" borderId="0" xfId="0" applyFont="1" applyFill="1" applyBorder="1" applyAlignment="1">
      <alignment horizontal="center" vertical="center"/>
    </xf>
    <xf numFmtId="1" fontId="10" fillId="2" borderId="0" xfId="3" applyNumberFormat="1" applyFont="1" applyFill="1" applyBorder="1" applyAlignment="1">
      <alignment horizontal="center" vertical="center"/>
    </xf>
    <xf numFmtId="0" fontId="10" fillId="2" borderId="0" xfId="0" applyFont="1" applyFill="1" applyBorder="1" applyAlignment="1">
      <alignment horizontal="left" vertical="center"/>
    </xf>
    <xf numFmtId="0" fontId="9"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8" xfId="0" applyFont="1" applyFill="1" applyBorder="1" applyAlignment="1">
      <alignment horizontal="center"/>
    </xf>
    <xf numFmtId="0" fontId="11" fillId="2" borderId="9" xfId="0" applyFont="1" applyFill="1" applyBorder="1" applyAlignment="1">
      <alignment horizontal="center"/>
    </xf>
    <xf numFmtId="0" fontId="11" fillId="2" borderId="0" xfId="0" applyFont="1" applyFill="1" applyAlignment="1">
      <alignment horizontal="left" vertical="top" wrapText="1"/>
    </xf>
    <xf numFmtId="0" fontId="11" fillId="2" borderId="0" xfId="0" applyFont="1" applyFill="1" applyAlignment="1">
      <alignment horizontal="left" vertical="top"/>
    </xf>
    <xf numFmtId="0" fontId="10" fillId="2" borderId="0" xfId="0" applyFont="1" applyFill="1" applyAlignment="1">
      <alignment horizontal="left" wrapText="1"/>
    </xf>
    <xf numFmtId="0" fontId="11" fillId="0" borderId="1" xfId="0" applyFont="1" applyBorder="1"/>
    <xf numFmtId="0" fontId="11" fillId="0" borderId="0" xfId="0" applyFont="1" applyAlignment="1">
      <alignment horizontal="left" vertical="top" wrapText="1"/>
    </xf>
    <xf numFmtId="0" fontId="11" fillId="0" borderId="0" xfId="0" applyFont="1" applyAlignment="1">
      <alignment horizontal="left" vertical="top"/>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1" fillId="2" borderId="0" xfId="0" applyFont="1" applyFill="1" applyBorder="1" applyAlignment="1">
      <alignment horizontal="left" vertical="top" wrapText="1"/>
    </xf>
    <xf numFmtId="0" fontId="11" fillId="2" borderId="0" xfId="0" applyFont="1" applyFill="1" applyBorder="1" applyAlignment="1">
      <alignment horizontal="left" vertical="top"/>
    </xf>
    <xf numFmtId="0" fontId="10" fillId="2" borderId="0" xfId="17" applyFont="1" applyFill="1" applyAlignment="1">
      <alignment horizontal="left" vertical="top"/>
    </xf>
    <xf numFmtId="0" fontId="10" fillId="2" borderId="0" xfId="17" applyFont="1" applyFill="1" applyAlignment="1">
      <alignment horizontal="left" vertical="top" wrapText="1"/>
    </xf>
    <xf numFmtId="0" fontId="9" fillId="2" borderId="3" xfId="0" applyFont="1" applyFill="1" applyBorder="1" applyAlignment="1">
      <alignment horizontal="left" vertical="top" wrapText="1"/>
    </xf>
    <xf numFmtId="0" fontId="10" fillId="2" borderId="0" xfId="0" applyFont="1" applyFill="1" applyBorder="1" applyAlignment="1">
      <alignment horizontal="left" vertical="center" wrapText="1"/>
    </xf>
  </cellXfs>
  <cellStyles count="20">
    <cellStyle name="Lien hypertexte 2" xfId="9" xr:uid="{00000000-0005-0000-0000-000000000000}"/>
    <cellStyle name="Milliers" xfId="4" builtinId="3"/>
    <cellStyle name="Milliers 2" xfId="1" xr:uid="{00000000-0005-0000-0000-000002000000}"/>
    <cellStyle name="Milliers 2 2" xfId="10" xr:uid="{00000000-0005-0000-0000-000003000000}"/>
    <cellStyle name="Milliers 2 3" xfId="14" xr:uid="{00000000-0005-0000-0000-000004000000}"/>
    <cellStyle name="Normal" xfId="0" builtinId="0"/>
    <cellStyle name="Normal 2" xfId="2" xr:uid="{00000000-0005-0000-0000-000006000000}"/>
    <cellStyle name="Normal 2 2" xfId="12" xr:uid="{00000000-0005-0000-0000-000007000000}"/>
    <cellStyle name="Normal 2 3" xfId="7" xr:uid="{00000000-0005-0000-0000-000008000000}"/>
    <cellStyle name="Normal 3" xfId="5" xr:uid="{00000000-0005-0000-0000-000009000000}"/>
    <cellStyle name="Normal 3 2" xfId="15" xr:uid="{00000000-0005-0000-0000-00000A000000}"/>
    <cellStyle name="Normal 3 3" xfId="13" xr:uid="{00000000-0005-0000-0000-00000B000000}"/>
    <cellStyle name="Normal 3 4" xfId="19" xr:uid="{00000000-0005-0000-0000-00000C000000}"/>
    <cellStyle name="Normal 7" xfId="17" xr:uid="{00000000-0005-0000-0000-00000D000000}"/>
    <cellStyle name="Normal 9" xfId="8" xr:uid="{00000000-0005-0000-0000-00000E000000}"/>
    <cellStyle name="Pourcentage" xfId="3" builtinId="5"/>
    <cellStyle name="Pourcentage 2" xfId="6" xr:uid="{00000000-0005-0000-0000-000010000000}"/>
    <cellStyle name="Pourcentage 2 2" xfId="11" xr:uid="{00000000-0005-0000-0000-000011000000}"/>
    <cellStyle name="Pourcentage 3 2" xfId="16" xr:uid="{00000000-0005-0000-0000-000012000000}"/>
    <cellStyle name="Pourcentage 6" xfId="18" xr:uid="{00000000-0005-0000-0000-000013000000}"/>
  </cellStyles>
  <dxfs count="0"/>
  <tableStyles count="0" defaultTableStyle="TableStyleMedium9" defaultPivotStyle="PivotStyleMedium4"/>
  <colors>
    <mruColors>
      <color rgb="FFCC0066"/>
      <color rgb="FFCF1F77"/>
      <color rgb="FFE60847"/>
      <color rgb="FFC1073C"/>
      <color rgb="FFEE2E3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24"/>
  <sheetViews>
    <sheetView showGridLines="0" workbookViewId="0">
      <selection activeCell="B1" sqref="B1"/>
    </sheetView>
  </sheetViews>
  <sheetFormatPr baseColWidth="10" defaultColWidth="74.83203125" defaultRowHeight="11"/>
  <cols>
    <col min="1" max="1" width="7.1640625" style="2" customWidth="1"/>
    <col min="2" max="2" width="28.6640625" style="2" customWidth="1"/>
    <col min="3" max="3" width="4.83203125" style="2" customWidth="1"/>
    <col min="4" max="4" width="5" style="2" bestFit="1" customWidth="1"/>
    <col min="5" max="6" width="5.5" style="2" bestFit="1" customWidth="1"/>
    <col min="7" max="8" width="5.6640625" style="2" bestFit="1" customWidth="1"/>
    <col min="9" max="9" width="5.5" style="2" bestFit="1" customWidth="1"/>
    <col min="10" max="12" width="5.33203125" style="2" bestFit="1" customWidth="1"/>
    <col min="13" max="13" width="7.33203125" style="2" customWidth="1"/>
    <col min="14" max="15" width="6.1640625" style="2" bestFit="1" customWidth="1"/>
    <col min="16" max="16" width="5.33203125" style="2" bestFit="1" customWidth="1"/>
    <col min="17" max="22" width="12.6640625" style="2" bestFit="1" customWidth="1"/>
    <col min="23" max="62" width="14.6640625" style="2" customWidth="1"/>
    <col min="63" max="16384" width="74.83203125" style="2"/>
  </cols>
  <sheetData>
    <row r="1" spans="2:17">
      <c r="B1" s="1" t="s">
        <v>270</v>
      </c>
    </row>
    <row r="3" spans="2:17" s="3" customFormat="1" ht="33.75" customHeight="1">
      <c r="C3" s="81" t="s">
        <v>260</v>
      </c>
      <c r="D3" s="81"/>
      <c r="E3" s="81"/>
      <c r="F3" s="81"/>
      <c r="G3" s="81"/>
      <c r="H3" s="81"/>
      <c r="I3" s="82" t="s">
        <v>234</v>
      </c>
      <c r="J3" s="82"/>
      <c r="K3" s="82"/>
      <c r="L3" s="82"/>
    </row>
    <row r="4" spans="2:17" s="3" customFormat="1" ht="31.5" customHeight="1">
      <c r="C4" s="4">
        <v>2000</v>
      </c>
      <c r="D4" s="4">
        <v>2005</v>
      </c>
      <c r="E4" s="4">
        <v>2010</v>
      </c>
      <c r="F4" s="4">
        <v>2015</v>
      </c>
      <c r="G4" s="4">
        <v>2019</v>
      </c>
      <c r="H4" s="4">
        <v>2020</v>
      </c>
      <c r="I4" s="5" t="s">
        <v>257</v>
      </c>
      <c r="J4" s="5" t="s">
        <v>258</v>
      </c>
      <c r="K4" s="5" t="s">
        <v>259</v>
      </c>
      <c r="L4" s="5" t="s">
        <v>235</v>
      </c>
    </row>
    <row r="5" spans="2:17" s="3" customFormat="1" ht="26.25" customHeight="1">
      <c r="B5" s="6" t="s">
        <v>238</v>
      </c>
      <c r="C5" s="83"/>
      <c r="D5" s="83"/>
      <c r="E5" s="83"/>
      <c r="F5" s="83"/>
      <c r="G5" s="83"/>
      <c r="H5" s="83"/>
      <c r="I5" s="83"/>
      <c r="J5" s="83"/>
      <c r="K5" s="83"/>
      <c r="L5" s="84"/>
    </row>
    <row r="6" spans="2:17" s="3" customFormat="1" ht="15" customHeight="1">
      <c r="B6" s="7" t="s">
        <v>236</v>
      </c>
      <c r="C6" s="8">
        <v>142</v>
      </c>
      <c r="D6" s="8">
        <v>137</v>
      </c>
      <c r="E6" s="8">
        <v>247</v>
      </c>
      <c r="F6" s="8">
        <v>342</v>
      </c>
      <c r="G6" s="9">
        <v>388</v>
      </c>
      <c r="H6" s="10">
        <v>399</v>
      </c>
      <c r="I6" s="10">
        <v>12.6</v>
      </c>
      <c r="J6" s="10">
        <v>6.8</v>
      </c>
      <c r="K6" s="10">
        <v>3.2</v>
      </c>
      <c r="L6" s="10">
        <v>2.8</v>
      </c>
      <c r="M6" s="11"/>
      <c r="N6" s="11"/>
      <c r="O6" s="11"/>
      <c r="P6" s="11"/>
    </row>
    <row r="7" spans="2:17" s="3" customFormat="1" ht="15" customHeight="1">
      <c r="B7" s="12" t="s">
        <v>215</v>
      </c>
      <c r="C7" s="8">
        <v>142</v>
      </c>
      <c r="D7" s="8">
        <v>137</v>
      </c>
      <c r="E7" s="8">
        <v>92</v>
      </c>
      <c r="F7" s="8">
        <v>69</v>
      </c>
      <c r="G7" s="9">
        <v>55</v>
      </c>
      <c r="H7" s="10">
        <v>52</v>
      </c>
      <c r="I7" s="10">
        <v>-7.7</v>
      </c>
      <c r="J7" s="10">
        <v>-5.6</v>
      </c>
      <c r="K7" s="10">
        <v>-5.4</v>
      </c>
      <c r="L7" s="10">
        <v>-5.6</v>
      </c>
      <c r="M7" s="11"/>
      <c r="N7" s="11"/>
      <c r="O7" s="11"/>
      <c r="P7" s="11"/>
    </row>
    <row r="8" spans="2:17" s="3" customFormat="1" ht="15" customHeight="1">
      <c r="B8" s="12" t="s">
        <v>109</v>
      </c>
      <c r="C8" s="8" t="s">
        <v>108</v>
      </c>
      <c r="D8" s="8" t="s">
        <v>108</v>
      </c>
      <c r="E8" s="8">
        <v>155</v>
      </c>
      <c r="F8" s="8">
        <v>273</v>
      </c>
      <c r="G8" s="9">
        <v>333</v>
      </c>
      <c r="H8" s="10">
        <v>347</v>
      </c>
      <c r="I8" s="10" t="s">
        <v>108</v>
      </c>
      <c r="J8" s="10">
        <v>12</v>
      </c>
      <c r="K8" s="10">
        <v>5.0999999999999996</v>
      </c>
      <c r="L8" s="10">
        <v>4.2</v>
      </c>
      <c r="M8" s="11"/>
      <c r="N8" s="11"/>
      <c r="O8" s="11"/>
      <c r="P8" s="11"/>
    </row>
    <row r="9" spans="2:17" s="3" customFormat="1" ht="15" customHeight="1">
      <c r="B9" s="13" t="s">
        <v>219</v>
      </c>
      <c r="C9" s="8" t="s">
        <v>108</v>
      </c>
      <c r="D9" s="14" t="s">
        <v>108</v>
      </c>
      <c r="E9" s="14">
        <v>63</v>
      </c>
      <c r="F9" s="14">
        <v>80</v>
      </c>
      <c r="G9" s="15">
        <v>86</v>
      </c>
      <c r="H9" s="16">
        <v>87</v>
      </c>
      <c r="I9" s="16"/>
      <c r="J9" s="16"/>
      <c r="K9" s="16"/>
      <c r="L9" s="10"/>
    </row>
    <row r="10" spans="2:17" s="3" customFormat="1" ht="24.75" customHeight="1">
      <c r="B10" s="17" t="s">
        <v>261</v>
      </c>
      <c r="C10" s="18"/>
      <c r="D10" s="18"/>
      <c r="E10" s="18"/>
      <c r="F10" s="18"/>
      <c r="G10" s="18"/>
      <c r="H10" s="18"/>
      <c r="I10" s="18"/>
      <c r="J10" s="18"/>
      <c r="K10" s="18"/>
      <c r="L10" s="19"/>
      <c r="M10" s="20"/>
      <c r="N10" s="20"/>
      <c r="O10" s="20"/>
      <c r="P10" s="20"/>
      <c r="Q10" s="20"/>
    </row>
    <row r="11" spans="2:17" s="3" customFormat="1" ht="15" customHeight="1">
      <c r="B11" s="7" t="s">
        <v>236</v>
      </c>
      <c r="C11" s="9">
        <v>764</v>
      </c>
      <c r="D11" s="9">
        <v>753</v>
      </c>
      <c r="E11" s="21">
        <v>1652</v>
      </c>
      <c r="F11" s="21">
        <v>2171</v>
      </c>
      <c r="G11" s="21">
        <v>2523</v>
      </c>
      <c r="H11" s="21">
        <v>2606</v>
      </c>
      <c r="I11" s="9">
        <v>17</v>
      </c>
      <c r="J11" s="9">
        <v>5.6</v>
      </c>
      <c r="K11" s="9">
        <v>5.0999999999999996</v>
      </c>
      <c r="L11" s="10">
        <v>3.3</v>
      </c>
      <c r="M11" s="11"/>
      <c r="N11" s="11"/>
      <c r="O11" s="11"/>
      <c r="P11" s="11"/>
    </row>
    <row r="12" spans="2:17" s="3" customFormat="1" ht="15" customHeight="1">
      <c r="B12" s="12" t="s">
        <v>1</v>
      </c>
      <c r="C12" s="9">
        <v>764</v>
      </c>
      <c r="D12" s="9">
        <v>753</v>
      </c>
      <c r="E12" s="9">
        <v>559</v>
      </c>
      <c r="F12" s="9">
        <v>447</v>
      </c>
      <c r="G12" s="9">
        <v>369</v>
      </c>
      <c r="H12" s="9">
        <v>352</v>
      </c>
      <c r="I12" s="9">
        <v>-5.8</v>
      </c>
      <c r="J12" s="9">
        <v>-4.4000000000000004</v>
      </c>
      <c r="K12" s="9">
        <v>-6.2</v>
      </c>
      <c r="L12" s="10">
        <v>-4.8</v>
      </c>
      <c r="M12" s="11"/>
      <c r="N12" s="11"/>
      <c r="O12" s="11"/>
      <c r="P12" s="11"/>
    </row>
    <row r="13" spans="2:17" s="3" customFormat="1" ht="15" customHeight="1">
      <c r="B13" s="12" t="s">
        <v>109</v>
      </c>
      <c r="C13" s="9" t="s">
        <v>108</v>
      </c>
      <c r="D13" s="9" t="s">
        <v>108</v>
      </c>
      <c r="E13" s="21">
        <v>1094</v>
      </c>
      <c r="F13" s="21">
        <v>1724</v>
      </c>
      <c r="G13" s="21">
        <v>2153</v>
      </c>
      <c r="H13" s="21">
        <v>2255</v>
      </c>
      <c r="I13" s="9"/>
      <c r="J13" s="9">
        <v>9.5</v>
      </c>
      <c r="K13" s="9">
        <v>7.7</v>
      </c>
      <c r="L13" s="10">
        <v>4.7</v>
      </c>
      <c r="M13" s="11"/>
      <c r="N13" s="11"/>
      <c r="O13" s="11"/>
      <c r="P13" s="11"/>
    </row>
    <row r="14" spans="2:17" s="3" customFormat="1" ht="15" customHeight="1">
      <c r="B14" s="13" t="s">
        <v>219</v>
      </c>
      <c r="C14" s="15" t="s">
        <v>108</v>
      </c>
      <c r="D14" s="15" t="s">
        <v>108</v>
      </c>
      <c r="E14" s="15">
        <v>66</v>
      </c>
      <c r="F14" s="15">
        <v>79</v>
      </c>
      <c r="G14" s="15">
        <v>85</v>
      </c>
      <c r="H14" s="15">
        <v>87</v>
      </c>
      <c r="I14" s="15"/>
      <c r="J14" s="15"/>
      <c r="K14" s="15"/>
      <c r="L14" s="16"/>
    </row>
    <row r="15" spans="2:17" s="3" customFormat="1" ht="25.5" customHeight="1">
      <c r="B15" s="22" t="s">
        <v>262</v>
      </c>
      <c r="C15" s="23"/>
      <c r="D15" s="23"/>
      <c r="E15" s="23"/>
      <c r="F15" s="23"/>
      <c r="G15" s="23"/>
      <c r="H15" s="23"/>
      <c r="I15" s="23"/>
      <c r="J15" s="23"/>
      <c r="K15" s="23"/>
      <c r="L15" s="10"/>
      <c r="M15" s="20"/>
      <c r="N15" s="20"/>
      <c r="O15" s="20"/>
      <c r="P15" s="20"/>
      <c r="Q15" s="20"/>
    </row>
    <row r="16" spans="2:17" s="3" customFormat="1" ht="15" customHeight="1">
      <c r="B16" s="7" t="s">
        <v>237</v>
      </c>
      <c r="C16" s="9">
        <v>422</v>
      </c>
      <c r="D16" s="9">
        <v>466</v>
      </c>
      <c r="E16" s="9">
        <v>590</v>
      </c>
      <c r="F16" s="9">
        <v>541</v>
      </c>
      <c r="G16" s="9">
        <v>552</v>
      </c>
      <c r="H16" s="9">
        <v>552</v>
      </c>
      <c r="I16" s="9">
        <v>4.8</v>
      </c>
      <c r="J16" s="9">
        <v>-1.7</v>
      </c>
      <c r="K16" s="9">
        <v>0.6</v>
      </c>
      <c r="L16" s="10">
        <v>0.1</v>
      </c>
      <c r="M16" s="11"/>
      <c r="N16" s="11"/>
      <c r="O16" s="11"/>
      <c r="P16" s="11"/>
    </row>
    <row r="17" spans="2:23" s="3" customFormat="1" ht="15" customHeight="1">
      <c r="B17" s="24" t="s">
        <v>215</v>
      </c>
      <c r="C17" s="9">
        <v>422</v>
      </c>
      <c r="D17" s="9">
        <v>466</v>
      </c>
      <c r="E17" s="9">
        <v>486</v>
      </c>
      <c r="F17" s="9">
        <v>528</v>
      </c>
      <c r="G17" s="9">
        <v>543</v>
      </c>
      <c r="H17" s="9">
        <v>548</v>
      </c>
      <c r="I17" s="9">
        <v>0.9</v>
      </c>
      <c r="J17" s="9">
        <v>1.7</v>
      </c>
      <c r="K17" s="9">
        <v>0.9</v>
      </c>
      <c r="L17" s="10">
        <v>1</v>
      </c>
      <c r="M17" s="11"/>
      <c r="N17" s="11"/>
      <c r="O17" s="11"/>
      <c r="P17" s="11"/>
    </row>
    <row r="18" spans="2:23" s="3" customFormat="1" ht="15" customHeight="1">
      <c r="B18" s="25" t="s">
        <v>109</v>
      </c>
      <c r="C18" s="15" t="s">
        <v>108</v>
      </c>
      <c r="D18" s="15" t="s">
        <v>108</v>
      </c>
      <c r="E18" s="15">
        <v>662</v>
      </c>
      <c r="F18" s="15">
        <v>544</v>
      </c>
      <c r="G18" s="15" t="s">
        <v>263</v>
      </c>
      <c r="H18" s="15">
        <v>553</v>
      </c>
      <c r="I18" s="15"/>
      <c r="J18" s="15">
        <v>-3.8</v>
      </c>
      <c r="K18" s="15">
        <v>0.5</v>
      </c>
      <c r="L18" s="16">
        <v>0</v>
      </c>
      <c r="M18" s="11"/>
      <c r="N18" s="11"/>
      <c r="O18" s="11"/>
      <c r="P18" s="11"/>
    </row>
    <row r="19" spans="2:23" s="3" customFormat="1" ht="16" customHeight="1">
      <c r="B19" s="26"/>
      <c r="I19" s="11"/>
      <c r="J19" s="11"/>
      <c r="K19" s="11"/>
      <c r="L19" s="11"/>
    </row>
    <row r="20" spans="2:23" s="3" customFormat="1" ht="16" customHeight="1">
      <c r="B20" s="85" t="s">
        <v>264</v>
      </c>
      <c r="C20" s="86"/>
      <c r="D20" s="86"/>
      <c r="E20" s="86"/>
      <c r="F20" s="86"/>
      <c r="G20" s="86"/>
      <c r="H20" s="86"/>
      <c r="I20" s="86"/>
      <c r="J20" s="86"/>
      <c r="K20" s="86"/>
      <c r="L20" s="86"/>
    </row>
    <row r="21" spans="2:23" s="3" customFormat="1" ht="39" customHeight="1">
      <c r="B21" s="86"/>
      <c r="C21" s="86"/>
      <c r="D21" s="86"/>
      <c r="E21" s="86"/>
      <c r="F21" s="86"/>
      <c r="G21" s="86"/>
      <c r="H21" s="86"/>
      <c r="I21" s="86"/>
      <c r="J21" s="86"/>
      <c r="K21" s="86"/>
      <c r="L21" s="86"/>
    </row>
    <row r="22" spans="2:23" s="3" customFormat="1" ht="15" customHeight="1">
      <c r="B22" s="86"/>
      <c r="C22" s="86"/>
      <c r="D22" s="86"/>
      <c r="E22" s="86"/>
      <c r="F22" s="86"/>
      <c r="G22" s="86"/>
      <c r="H22" s="86"/>
      <c r="I22" s="86"/>
      <c r="J22" s="86"/>
      <c r="K22" s="86"/>
      <c r="L22" s="86"/>
    </row>
    <row r="23" spans="2:23" s="3" customFormat="1" ht="16.5" customHeight="1">
      <c r="B23" s="86"/>
      <c r="C23" s="86"/>
      <c r="D23" s="86"/>
      <c r="E23" s="86"/>
      <c r="F23" s="86"/>
      <c r="G23" s="86"/>
      <c r="H23" s="86"/>
      <c r="I23" s="86"/>
      <c r="J23" s="86"/>
      <c r="K23" s="86"/>
      <c r="L23" s="86"/>
      <c r="V23" s="2"/>
      <c r="W23" s="2"/>
    </row>
    <row r="24" spans="2:23">
      <c r="L24" s="3"/>
      <c r="M24" s="3"/>
      <c r="N24" s="3"/>
      <c r="O24" s="3"/>
      <c r="P24" s="3"/>
      <c r="Q24" s="3"/>
      <c r="R24" s="3"/>
    </row>
  </sheetData>
  <mergeCells count="4">
    <mergeCell ref="C3:H3"/>
    <mergeCell ref="I3:L3"/>
    <mergeCell ref="C5:L5"/>
    <mergeCell ref="B20:L23"/>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43"/>
  <sheetViews>
    <sheetView showGridLines="0" workbookViewId="0">
      <selection activeCell="B11" sqref="B11:J15"/>
    </sheetView>
  </sheetViews>
  <sheetFormatPr baseColWidth="10" defaultColWidth="11.5" defaultRowHeight="11"/>
  <cols>
    <col min="1" max="1" width="3.5" style="2" customWidth="1"/>
    <col min="2" max="2" width="17.33203125" style="2" customWidth="1"/>
    <col min="3" max="3" width="12.5" style="2" bestFit="1" customWidth="1"/>
    <col min="4" max="6" width="11.83203125" style="2" bestFit="1" customWidth="1"/>
    <col min="7" max="13" width="11.5" style="2"/>
    <col min="14" max="14" width="10.1640625" style="2" customWidth="1"/>
    <col min="15" max="16384" width="11.5" style="2"/>
  </cols>
  <sheetData>
    <row r="1" spans="2:25">
      <c r="B1" s="1"/>
    </row>
    <row r="2" spans="2:25">
      <c r="B2" s="1" t="s">
        <v>271</v>
      </c>
    </row>
    <row r="3" spans="2:25">
      <c r="B3" s="1"/>
    </row>
    <row r="4" spans="2:25">
      <c r="M4" s="27"/>
      <c r="X4" s="27" t="s">
        <v>239</v>
      </c>
    </row>
    <row r="5" spans="2:25" s="3" customFormat="1">
      <c r="B5" s="28"/>
      <c r="C5" s="29">
        <v>1999</v>
      </c>
      <c r="D5" s="29">
        <v>2000</v>
      </c>
      <c r="E5" s="29">
        <v>2001</v>
      </c>
      <c r="F5" s="29">
        <v>2002</v>
      </c>
      <c r="G5" s="29">
        <v>2003</v>
      </c>
      <c r="H5" s="29">
        <v>2004</v>
      </c>
      <c r="I5" s="29">
        <v>2005</v>
      </c>
      <c r="J5" s="29">
        <v>2006</v>
      </c>
      <c r="K5" s="29" t="s">
        <v>207</v>
      </c>
      <c r="L5" s="29" t="s">
        <v>208</v>
      </c>
      <c r="M5" s="29" t="s">
        <v>209</v>
      </c>
      <c r="N5" s="29" t="s">
        <v>210</v>
      </c>
      <c r="O5" s="30" t="s">
        <v>211</v>
      </c>
      <c r="P5" s="30" t="s">
        <v>212</v>
      </c>
      <c r="Q5" s="30" t="s">
        <v>213</v>
      </c>
      <c r="R5" s="30" t="s">
        <v>214</v>
      </c>
      <c r="S5" s="30" t="s">
        <v>216</v>
      </c>
      <c r="T5" s="30" t="s">
        <v>107</v>
      </c>
      <c r="U5" s="30">
        <v>2017</v>
      </c>
      <c r="V5" s="30">
        <v>2018</v>
      </c>
      <c r="W5" s="30">
        <v>2019</v>
      </c>
      <c r="X5" s="30">
        <v>2020</v>
      </c>
    </row>
    <row r="6" spans="2:25" s="3" customFormat="1">
      <c r="B6" s="31" t="s">
        <v>1</v>
      </c>
      <c r="C6" s="32">
        <v>6584.1454112825986</v>
      </c>
      <c r="D6" s="32">
        <v>6631.3100786366404</v>
      </c>
      <c r="E6" s="32">
        <v>6624.8017014008947</v>
      </c>
      <c r="F6" s="32">
        <v>6783.6939335263523</v>
      </c>
      <c r="G6" s="32">
        <v>6854.1534147590191</v>
      </c>
      <c r="H6" s="32">
        <v>6690.2604991528733</v>
      </c>
      <c r="I6" s="32">
        <v>6668.7878426337129</v>
      </c>
      <c r="J6" s="32">
        <v>6675.3044178856881</v>
      </c>
      <c r="K6" s="32">
        <v>6459.0683191329754</v>
      </c>
      <c r="L6" s="32">
        <v>6301.2128133267079</v>
      </c>
      <c r="M6" s="32">
        <v>6390.651565829623</v>
      </c>
      <c r="N6" s="32">
        <v>6455.0682669622101</v>
      </c>
      <c r="O6" s="33">
        <v>6504.2660454867755</v>
      </c>
      <c r="P6" s="33">
        <v>6467.1245443548987</v>
      </c>
      <c r="Q6" s="33">
        <v>6590.6375282630815</v>
      </c>
      <c r="R6" s="33">
        <v>6607.7328116974313</v>
      </c>
      <c r="S6" s="33">
        <v>6641.4241079405319</v>
      </c>
      <c r="T6" s="33">
        <v>6701.8226820016489</v>
      </c>
      <c r="U6" s="33">
        <v>6622.9258309929974</v>
      </c>
      <c r="V6" s="33">
        <v>6578.6638508943142</v>
      </c>
      <c r="W6" s="33">
        <v>6548.2819950744843</v>
      </c>
      <c r="X6" s="33">
        <v>6580.0131732829368</v>
      </c>
      <c r="Y6" s="11"/>
    </row>
    <row r="7" spans="2:25" s="3" customFormat="1">
      <c r="B7" s="31" t="s">
        <v>109</v>
      </c>
      <c r="C7" s="32"/>
      <c r="D7" s="32"/>
      <c r="E7" s="32"/>
      <c r="F7" s="32"/>
      <c r="G7" s="32"/>
      <c r="H7" s="32"/>
      <c r="I7" s="32"/>
      <c r="J7" s="32"/>
      <c r="K7" s="32">
        <v>13245.808360869627</v>
      </c>
      <c r="L7" s="32">
        <v>10547.720007770649</v>
      </c>
      <c r="M7" s="32">
        <v>9493.6990953966542</v>
      </c>
      <c r="N7" s="32">
        <v>8781.6921386231807</v>
      </c>
      <c r="O7" s="33">
        <v>8017.6232861942144</v>
      </c>
      <c r="P7" s="33">
        <v>7637.1595927132721</v>
      </c>
      <c r="Q7" s="33">
        <v>7322.7192743543728</v>
      </c>
      <c r="R7" s="33">
        <v>7010.9322325948187</v>
      </c>
      <c r="S7" s="33">
        <v>6841.9044606766001</v>
      </c>
      <c r="T7" s="33">
        <v>6856.4181837655406</v>
      </c>
      <c r="U7" s="33">
        <v>6820.5199150754306</v>
      </c>
      <c r="V7" s="33">
        <v>6724.9451237670373</v>
      </c>
      <c r="W7" s="33">
        <v>6665.056848967497</v>
      </c>
      <c r="X7" s="33">
        <v>6630.4347012922854</v>
      </c>
      <c r="Y7" s="11"/>
    </row>
    <row r="8" spans="2:25" s="3" customFormat="1">
      <c r="B8" s="31" t="s">
        <v>2</v>
      </c>
      <c r="C8" s="32"/>
      <c r="D8" s="32"/>
      <c r="E8" s="32"/>
      <c r="F8" s="32"/>
      <c r="G8" s="32"/>
      <c r="H8" s="32"/>
      <c r="I8" s="32"/>
      <c r="J8" s="32"/>
      <c r="K8" s="32">
        <v>7541.8021672774048</v>
      </c>
      <c r="L8" s="32">
        <v>7766.3953581482792</v>
      </c>
      <c r="M8" s="32">
        <v>7909.1071158353679</v>
      </c>
      <c r="N8" s="32">
        <v>7827.9794014003437</v>
      </c>
      <c r="O8" s="33">
        <v>7497.4219259675046</v>
      </c>
      <c r="P8" s="33">
        <v>7287.5277067361485</v>
      </c>
      <c r="Q8" s="33">
        <v>7129.744313586687</v>
      </c>
      <c r="R8" s="33">
        <v>6916.4436475170933</v>
      </c>
      <c r="S8" s="33">
        <v>6799.645399478115</v>
      </c>
      <c r="T8" s="33">
        <v>6826.6072252248478</v>
      </c>
      <c r="U8" s="33">
        <v>6785.4320367500932</v>
      </c>
      <c r="V8" s="33">
        <v>6701.1395032949385</v>
      </c>
      <c r="W8" s="33">
        <v>6647.6999830136901</v>
      </c>
      <c r="X8" s="33">
        <v>6623.5868848126302</v>
      </c>
      <c r="Y8" s="11"/>
    </row>
    <row r="9" spans="2:25" s="3" customFormat="1">
      <c r="B9" s="34" t="s">
        <v>0</v>
      </c>
      <c r="C9" s="35">
        <v>548.67878427354992</v>
      </c>
      <c r="D9" s="35">
        <v>552.60917321971999</v>
      </c>
      <c r="E9" s="35">
        <v>552.06680845007452</v>
      </c>
      <c r="F9" s="35">
        <v>565.30782779386266</v>
      </c>
      <c r="G9" s="35">
        <v>571.1794512299183</v>
      </c>
      <c r="H9" s="35">
        <v>557.52170826273948</v>
      </c>
      <c r="I9" s="35">
        <v>555.73232021947604</v>
      </c>
      <c r="J9" s="35">
        <v>607.82890465843832</v>
      </c>
      <c r="K9" s="35">
        <v>628.48351393978373</v>
      </c>
      <c r="L9" s="35">
        <v>647.19961317902323</v>
      </c>
      <c r="M9" s="35">
        <v>659.09225965294729</v>
      </c>
      <c r="N9" s="35">
        <v>652.33161678336194</v>
      </c>
      <c r="O9" s="36">
        <v>624.78516049729205</v>
      </c>
      <c r="P9" s="36">
        <v>607.29397556134575</v>
      </c>
      <c r="Q9" s="36">
        <v>594.14535946555725</v>
      </c>
      <c r="R9" s="36">
        <v>576.37030395975773</v>
      </c>
      <c r="S9" s="36">
        <v>566.63711662317621</v>
      </c>
      <c r="T9" s="36">
        <v>568.88393543540394</v>
      </c>
      <c r="U9" s="36">
        <v>565.45266972917443</v>
      </c>
      <c r="V9" s="36">
        <v>558.42829194124488</v>
      </c>
      <c r="W9" s="36">
        <v>553.97499858447418</v>
      </c>
      <c r="X9" s="36">
        <v>551.96557373438588</v>
      </c>
    </row>
    <row r="10" spans="2:25">
      <c r="B10" s="3"/>
      <c r="C10" s="37"/>
      <c r="D10" s="37"/>
      <c r="E10" s="37"/>
      <c r="F10" s="37"/>
      <c r="G10" s="37"/>
      <c r="H10" s="37"/>
      <c r="I10" s="37"/>
      <c r="J10" s="37"/>
      <c r="K10" s="11"/>
      <c r="L10" s="37"/>
      <c r="M10" s="37"/>
      <c r="N10" s="37"/>
      <c r="O10" s="37"/>
      <c r="P10" s="11"/>
    </row>
    <row r="11" spans="2:25">
      <c r="B11" s="85" t="s">
        <v>265</v>
      </c>
      <c r="C11" s="86"/>
      <c r="D11" s="86"/>
      <c r="E11" s="86"/>
      <c r="F11" s="86"/>
      <c r="G11" s="86"/>
      <c r="H11" s="86"/>
      <c r="I11" s="86"/>
      <c r="J11" s="86"/>
      <c r="K11" s="11"/>
      <c r="L11" s="37"/>
      <c r="M11" s="37"/>
      <c r="N11" s="37"/>
      <c r="O11" s="37"/>
      <c r="P11" s="11"/>
    </row>
    <row r="12" spans="2:25" ht="18.75" customHeight="1">
      <c r="B12" s="86"/>
      <c r="C12" s="86"/>
      <c r="D12" s="86"/>
      <c r="E12" s="86"/>
      <c r="F12" s="86"/>
      <c r="G12" s="86"/>
      <c r="H12" s="86"/>
      <c r="I12" s="86"/>
      <c r="J12" s="86"/>
      <c r="K12" s="38"/>
      <c r="P12" s="38"/>
    </row>
    <row r="13" spans="2:25" ht="18.75" customHeight="1">
      <c r="B13" s="86"/>
      <c r="C13" s="86"/>
      <c r="D13" s="86"/>
      <c r="E13" s="86"/>
      <c r="F13" s="86"/>
      <c r="G13" s="86"/>
      <c r="H13" s="86"/>
      <c r="I13" s="86"/>
      <c r="J13" s="86"/>
      <c r="K13" s="38"/>
      <c r="P13" s="38"/>
    </row>
    <row r="14" spans="2:25">
      <c r="B14" s="86"/>
      <c r="C14" s="86"/>
      <c r="D14" s="86"/>
      <c r="E14" s="86"/>
      <c r="F14" s="86"/>
      <c r="G14" s="86"/>
      <c r="H14" s="86"/>
      <c r="I14" s="86"/>
      <c r="J14" s="86"/>
      <c r="K14" s="39"/>
      <c r="L14" s="39"/>
      <c r="M14" s="39"/>
    </row>
    <row r="15" spans="2:25" ht="19.5" customHeight="1">
      <c r="B15" s="86"/>
      <c r="C15" s="86"/>
      <c r="D15" s="86"/>
      <c r="E15" s="86"/>
      <c r="F15" s="86"/>
      <c r="G15" s="86"/>
      <c r="H15" s="86"/>
      <c r="I15" s="86"/>
      <c r="J15" s="86"/>
      <c r="K15" s="38"/>
      <c r="L15" s="38"/>
      <c r="M15" s="38"/>
      <c r="N15" s="38"/>
    </row>
    <row r="16" spans="2:25">
      <c r="K16" s="38"/>
      <c r="L16" s="38"/>
      <c r="M16" s="38"/>
      <c r="N16" s="38"/>
    </row>
    <row r="17" spans="11:17">
      <c r="K17" s="38"/>
      <c r="L17" s="38"/>
      <c r="M17" s="38"/>
      <c r="N17" s="38"/>
    </row>
    <row r="29" spans="11:17">
      <c r="M29" s="40"/>
      <c r="N29" s="40"/>
      <c r="O29" s="40"/>
      <c r="P29" s="40"/>
      <c r="Q29" s="40"/>
    </row>
    <row r="33" spans="2:14">
      <c r="M33" s="41"/>
    </row>
    <row r="37" spans="2:14">
      <c r="N37" s="42"/>
    </row>
    <row r="38" spans="2:14">
      <c r="N38" s="43"/>
    </row>
    <row r="39" spans="2:14">
      <c r="N39" s="43"/>
    </row>
    <row r="40" spans="2:14">
      <c r="N40" s="43"/>
    </row>
    <row r="41" spans="2:14">
      <c r="B41" s="87"/>
      <c r="C41" s="87"/>
      <c r="D41" s="87"/>
      <c r="E41" s="87"/>
      <c r="F41" s="87"/>
      <c r="G41" s="87"/>
      <c r="H41" s="87"/>
      <c r="I41" s="87"/>
      <c r="N41" s="43"/>
    </row>
    <row r="42" spans="2:14">
      <c r="N42" s="43"/>
    </row>
    <row r="43" spans="2:14">
      <c r="N43" s="43"/>
    </row>
  </sheetData>
  <mergeCells count="2">
    <mergeCell ref="B41:I41"/>
    <mergeCell ref="B11:J1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15"/>
  <sheetViews>
    <sheetView showGridLines="0" topLeftCell="A103" zoomScaleNormal="100" zoomScalePageLayoutView="150" workbookViewId="0">
      <selection activeCell="C115" sqref="C115"/>
    </sheetView>
  </sheetViews>
  <sheetFormatPr baseColWidth="10" defaultRowHeight="11"/>
  <cols>
    <col min="1" max="1" width="3.33203125" style="41" customWidth="1"/>
    <col min="2" max="2" width="10.83203125" style="41"/>
    <col min="3" max="3" width="19.1640625" style="41" bestFit="1" customWidth="1"/>
    <col min="4" max="6" width="10.83203125" style="41"/>
    <col min="7" max="7" width="13.5" style="41" customWidth="1"/>
    <col min="8" max="8" width="8.1640625" style="41" customWidth="1"/>
    <col min="9" max="16384" width="10.83203125" style="41"/>
  </cols>
  <sheetData>
    <row r="1" spans="2:14" ht="11.25" customHeight="1"/>
    <row r="2" spans="2:14">
      <c r="B2" s="44" t="s">
        <v>272</v>
      </c>
    </row>
    <row r="4" spans="2:14" s="46" customFormat="1" ht="15" customHeight="1">
      <c r="B4" s="88" t="s">
        <v>3</v>
      </c>
      <c r="C4" s="88"/>
      <c r="D4" s="45" t="s">
        <v>4</v>
      </c>
    </row>
    <row r="5" spans="2:14" s="46" customFormat="1" ht="15" customHeight="1">
      <c r="B5" s="47" t="s">
        <v>8</v>
      </c>
      <c r="C5" s="47" t="s">
        <v>110</v>
      </c>
      <c r="D5" s="48">
        <v>6.3</v>
      </c>
      <c r="E5" s="49"/>
    </row>
    <row r="6" spans="2:14" s="46" customFormat="1" ht="15" customHeight="1">
      <c r="B6" s="47" t="s">
        <v>9</v>
      </c>
      <c r="C6" s="47" t="s">
        <v>111</v>
      </c>
      <c r="D6" s="48">
        <v>6.5</v>
      </c>
      <c r="E6" s="50"/>
      <c r="F6" s="50"/>
      <c r="G6" s="50"/>
      <c r="H6" s="50"/>
      <c r="I6" s="50"/>
      <c r="J6" s="50"/>
      <c r="K6" s="50"/>
      <c r="L6" s="50"/>
      <c r="M6" s="50"/>
      <c r="N6" s="50"/>
    </row>
    <row r="7" spans="2:14" s="46" customFormat="1" ht="15" customHeight="1">
      <c r="B7" s="47" t="s">
        <v>10</v>
      </c>
      <c r="C7" s="47" t="s">
        <v>112</v>
      </c>
      <c r="D7" s="48">
        <v>7</v>
      </c>
    </row>
    <row r="8" spans="2:14" s="46" customFormat="1" ht="15" customHeight="1">
      <c r="B8" s="47" t="s">
        <v>11</v>
      </c>
      <c r="C8" s="47" t="s">
        <v>113</v>
      </c>
      <c r="D8" s="48">
        <v>5.4</v>
      </c>
    </row>
    <row r="9" spans="2:14" s="46" customFormat="1" ht="15" customHeight="1">
      <c r="B9" s="47" t="s">
        <v>12</v>
      </c>
      <c r="C9" s="47" t="s">
        <v>114</v>
      </c>
      <c r="D9" s="48">
        <v>5.0999999999999996</v>
      </c>
    </row>
    <row r="10" spans="2:14" s="46" customFormat="1" ht="15" customHeight="1">
      <c r="B10" s="47" t="s">
        <v>13</v>
      </c>
      <c r="C10" s="47" t="s">
        <v>115</v>
      </c>
      <c r="D10" s="48">
        <v>8.6</v>
      </c>
    </row>
    <row r="11" spans="2:14" s="46" customFormat="1" ht="15" customHeight="1">
      <c r="B11" s="47" t="s">
        <v>14</v>
      </c>
      <c r="C11" s="47" t="s">
        <v>116</v>
      </c>
      <c r="D11" s="48">
        <v>5.8</v>
      </c>
    </row>
    <row r="12" spans="2:14" s="46" customFormat="1" ht="15" customHeight="1">
      <c r="B12" s="47" t="s">
        <v>15</v>
      </c>
      <c r="C12" s="47" t="s">
        <v>117</v>
      </c>
      <c r="D12" s="48">
        <v>7.2</v>
      </c>
    </row>
    <row r="13" spans="2:14" s="46" customFormat="1" ht="15" customHeight="1">
      <c r="B13" s="47" t="s">
        <v>16</v>
      </c>
      <c r="C13" s="47" t="s">
        <v>118</v>
      </c>
      <c r="D13" s="48">
        <v>6.1</v>
      </c>
    </row>
    <row r="14" spans="2:14" s="46" customFormat="1" ht="15" customHeight="1">
      <c r="B14" s="47" t="s">
        <v>17</v>
      </c>
      <c r="C14" s="47" t="s">
        <v>119</v>
      </c>
      <c r="D14" s="48">
        <v>5.7</v>
      </c>
    </row>
    <row r="15" spans="2:14" s="46" customFormat="1" ht="15" customHeight="1">
      <c r="B15" s="47" t="s">
        <v>18</v>
      </c>
      <c r="C15" s="47" t="s">
        <v>120</v>
      </c>
      <c r="D15" s="48">
        <v>12.8</v>
      </c>
    </row>
    <row r="16" spans="2:14" s="46" customFormat="1" ht="15" customHeight="1">
      <c r="B16" s="47" t="s">
        <v>19</v>
      </c>
      <c r="C16" s="47" t="s">
        <v>121</v>
      </c>
      <c r="D16" s="48">
        <v>7.2</v>
      </c>
      <c r="E16" s="49"/>
    </row>
    <row r="17" spans="2:5" s="46" customFormat="1" ht="15" customHeight="1">
      <c r="B17" s="47" t="s">
        <v>20</v>
      </c>
      <c r="C17" s="47" t="s">
        <v>122</v>
      </c>
      <c r="D17" s="48">
        <v>5.2</v>
      </c>
      <c r="E17" s="49"/>
    </row>
    <row r="18" spans="2:5" s="46" customFormat="1" ht="15" customHeight="1">
      <c r="B18" s="47" t="s">
        <v>21</v>
      </c>
      <c r="C18" s="47" t="s">
        <v>123</v>
      </c>
      <c r="D18" s="48">
        <v>4.9000000000000004</v>
      </c>
      <c r="E18" s="49"/>
    </row>
    <row r="19" spans="2:5" s="46" customFormat="1" ht="15" customHeight="1">
      <c r="B19" s="47" t="s">
        <v>22</v>
      </c>
      <c r="C19" s="47" t="s">
        <v>124</v>
      </c>
      <c r="D19" s="48">
        <v>6.7</v>
      </c>
      <c r="E19" s="49"/>
    </row>
    <row r="20" spans="2:5" s="46" customFormat="1" ht="15" customHeight="1">
      <c r="B20" s="47" t="s">
        <v>23</v>
      </c>
      <c r="C20" s="47" t="s">
        <v>125</v>
      </c>
      <c r="D20" s="48">
        <v>6.8</v>
      </c>
      <c r="E20" s="49"/>
    </row>
    <row r="21" spans="2:5" s="46" customFormat="1" ht="15" customHeight="1">
      <c r="B21" s="47" t="s">
        <v>24</v>
      </c>
      <c r="C21" s="47" t="s">
        <v>126</v>
      </c>
      <c r="D21" s="48">
        <v>6.4</v>
      </c>
      <c r="E21" s="49"/>
    </row>
    <row r="22" spans="2:5" s="46" customFormat="1" ht="15" customHeight="1">
      <c r="B22" s="47" t="s">
        <v>25</v>
      </c>
      <c r="C22" s="47" t="s">
        <v>127</v>
      </c>
      <c r="D22" s="48">
        <v>9.1</v>
      </c>
      <c r="E22" s="49"/>
    </row>
    <row r="23" spans="2:5" s="46" customFormat="1" ht="15" customHeight="1">
      <c r="B23" s="47" t="s">
        <v>26</v>
      </c>
      <c r="C23" s="47" t="s">
        <v>128</v>
      </c>
      <c r="D23" s="48">
        <v>3.4</v>
      </c>
      <c r="E23" s="49"/>
    </row>
    <row r="24" spans="2:5" s="46" customFormat="1" ht="15" customHeight="1">
      <c r="B24" s="47" t="s">
        <v>220</v>
      </c>
      <c r="C24" s="47" t="s">
        <v>221</v>
      </c>
      <c r="D24" s="48">
        <v>10.7</v>
      </c>
      <c r="E24" s="49"/>
    </row>
    <row r="25" spans="2:5" s="46" customFormat="1" ht="15" customHeight="1">
      <c r="B25" s="47" t="s">
        <v>27</v>
      </c>
      <c r="C25" s="47" t="s">
        <v>129</v>
      </c>
      <c r="D25" s="48">
        <v>6.4</v>
      </c>
      <c r="E25" s="49"/>
    </row>
    <row r="26" spans="2:5" s="46" customFormat="1" ht="15" customHeight="1">
      <c r="B26" s="47" t="s">
        <v>28</v>
      </c>
      <c r="C26" s="47" t="s">
        <v>130</v>
      </c>
      <c r="D26" s="48">
        <v>5.4</v>
      </c>
      <c r="E26" s="49"/>
    </row>
    <row r="27" spans="2:5" s="46" customFormat="1" ht="15" customHeight="1">
      <c r="B27" s="47" t="s">
        <v>29</v>
      </c>
      <c r="C27" s="47" t="s">
        <v>131</v>
      </c>
      <c r="D27" s="48">
        <v>7.4</v>
      </c>
      <c r="E27" s="49"/>
    </row>
    <row r="28" spans="2:5" s="46" customFormat="1" ht="15" customHeight="1">
      <c r="B28" s="47" t="s">
        <v>30</v>
      </c>
      <c r="C28" s="47" t="s">
        <v>132</v>
      </c>
      <c r="D28" s="48">
        <v>5.3</v>
      </c>
      <c r="E28" s="49"/>
    </row>
    <row r="29" spans="2:5" s="46" customFormat="1" ht="15" customHeight="1">
      <c r="B29" s="47" t="s">
        <v>31</v>
      </c>
      <c r="C29" s="47" t="s">
        <v>133</v>
      </c>
      <c r="D29" s="48">
        <v>9</v>
      </c>
      <c r="E29" s="49"/>
    </row>
    <row r="30" spans="2:5" s="46" customFormat="1" ht="15" customHeight="1">
      <c r="B30" s="47" t="s">
        <v>32</v>
      </c>
      <c r="C30" s="47" t="s">
        <v>134</v>
      </c>
      <c r="D30" s="48">
        <v>7.9</v>
      </c>
      <c r="E30" s="49"/>
    </row>
    <row r="31" spans="2:5" s="46" customFormat="1" ht="15" customHeight="1">
      <c r="B31" s="47" t="s">
        <v>33</v>
      </c>
      <c r="C31" s="47" t="s">
        <v>135</v>
      </c>
      <c r="D31" s="48">
        <v>6.4</v>
      </c>
      <c r="E31" s="49"/>
    </row>
    <row r="32" spans="2:5" s="46" customFormat="1" ht="15" customHeight="1">
      <c r="B32" s="47" t="s">
        <v>34</v>
      </c>
      <c r="C32" s="47" t="s">
        <v>136</v>
      </c>
      <c r="D32" s="48">
        <v>5.7</v>
      </c>
      <c r="E32" s="49"/>
    </row>
    <row r="33" spans="2:7" s="46" customFormat="1" ht="15" customHeight="1">
      <c r="B33" s="47" t="s">
        <v>35</v>
      </c>
      <c r="C33" s="47" t="s">
        <v>137</v>
      </c>
      <c r="D33" s="48">
        <v>8.5</v>
      </c>
      <c r="E33" s="49"/>
    </row>
    <row r="34" spans="2:7" s="46" customFormat="1" ht="15" customHeight="1">
      <c r="B34" s="47" t="s">
        <v>36</v>
      </c>
      <c r="C34" s="47" t="s">
        <v>138</v>
      </c>
      <c r="D34" s="48">
        <v>4.9000000000000004</v>
      </c>
      <c r="E34" s="49"/>
    </row>
    <row r="35" spans="2:7" s="46" customFormat="1" ht="15" customHeight="1">
      <c r="B35" s="47" t="s">
        <v>37</v>
      </c>
      <c r="C35" s="47" t="s">
        <v>139</v>
      </c>
      <c r="D35" s="48">
        <v>6.2</v>
      </c>
      <c r="E35" s="49"/>
    </row>
    <row r="36" spans="2:7" s="46" customFormat="1" ht="15" customHeight="1">
      <c r="B36" s="47" t="s">
        <v>38</v>
      </c>
      <c r="C36" s="47" t="s">
        <v>140</v>
      </c>
      <c r="D36" s="48">
        <v>9.1999999999999993</v>
      </c>
      <c r="E36" s="49"/>
    </row>
    <row r="37" spans="2:7" s="46" customFormat="1" ht="15" customHeight="1">
      <c r="B37" s="47" t="s">
        <v>39</v>
      </c>
      <c r="C37" s="47" t="s">
        <v>141</v>
      </c>
      <c r="D37" s="48">
        <v>6.4</v>
      </c>
      <c r="E37" s="49"/>
    </row>
    <row r="38" spans="2:7" s="46" customFormat="1" ht="15" customHeight="1">
      <c r="B38" s="47" t="s">
        <v>40</v>
      </c>
      <c r="C38" s="47" t="s">
        <v>142</v>
      </c>
      <c r="D38" s="48">
        <v>6</v>
      </c>
      <c r="E38" s="49"/>
    </row>
    <row r="39" spans="2:7" s="46" customFormat="1" ht="15" customHeight="1">
      <c r="B39" s="47" t="s">
        <v>41</v>
      </c>
      <c r="C39" s="47" t="s">
        <v>143</v>
      </c>
      <c r="D39" s="48">
        <v>5.2</v>
      </c>
      <c r="E39" s="49"/>
    </row>
    <row r="40" spans="2:7" s="46" customFormat="1" ht="15" customHeight="1">
      <c r="B40" s="47" t="s">
        <v>42</v>
      </c>
      <c r="C40" s="47" t="s">
        <v>144</v>
      </c>
      <c r="D40" s="48">
        <v>6.9</v>
      </c>
      <c r="E40" s="49"/>
    </row>
    <row r="41" spans="2:7" s="46" customFormat="1" ht="15" customHeight="1">
      <c r="B41" s="47" t="s">
        <v>43</v>
      </c>
      <c r="C41" s="47" t="s">
        <v>145</v>
      </c>
      <c r="D41" s="48">
        <v>5</v>
      </c>
      <c r="E41" s="49"/>
      <c r="G41" s="41"/>
    </row>
    <row r="42" spans="2:7" s="46" customFormat="1" ht="15" customHeight="1">
      <c r="B42" s="47" t="s">
        <v>44</v>
      </c>
      <c r="C42" s="47" t="s">
        <v>146</v>
      </c>
      <c r="D42" s="48">
        <v>6.6</v>
      </c>
      <c r="E42" s="49"/>
      <c r="G42" s="41"/>
    </row>
    <row r="43" spans="2:7" s="46" customFormat="1" ht="15" customHeight="1">
      <c r="B43" s="47" t="s">
        <v>45</v>
      </c>
      <c r="C43" s="47" t="s">
        <v>147</v>
      </c>
      <c r="D43" s="48">
        <v>8.1999999999999993</v>
      </c>
      <c r="E43" s="49"/>
      <c r="G43" s="41"/>
    </row>
    <row r="44" spans="2:7" s="46" customFormat="1" ht="15" customHeight="1">
      <c r="B44" s="47" t="s">
        <v>46</v>
      </c>
      <c r="C44" s="47" t="s">
        <v>148</v>
      </c>
      <c r="D44" s="48">
        <v>3.8</v>
      </c>
      <c r="E44" s="49"/>
    </row>
    <row r="45" spans="2:7" s="46" customFormat="1" ht="15" customHeight="1">
      <c r="B45" s="47" t="s">
        <v>47</v>
      </c>
      <c r="C45" s="47" t="s">
        <v>149</v>
      </c>
      <c r="D45" s="48">
        <v>7.5</v>
      </c>
      <c r="E45" s="49"/>
    </row>
    <row r="46" spans="2:7" s="46" customFormat="1" ht="15" customHeight="1">
      <c r="B46" s="47" t="s">
        <v>48</v>
      </c>
      <c r="C46" s="47" t="s">
        <v>150</v>
      </c>
      <c r="D46" s="48">
        <v>6.7</v>
      </c>
      <c r="E46" s="49"/>
    </row>
    <row r="47" spans="2:7" s="46" customFormat="1" ht="15" customHeight="1">
      <c r="B47" s="47" t="s">
        <v>49</v>
      </c>
      <c r="C47" s="47" t="s">
        <v>151</v>
      </c>
      <c r="D47" s="48">
        <v>9.3000000000000007</v>
      </c>
      <c r="E47" s="49"/>
    </row>
    <row r="48" spans="2:7" s="46" customFormat="1" ht="15" customHeight="1">
      <c r="B48" s="47" t="s">
        <v>50</v>
      </c>
      <c r="C48" s="47" t="s">
        <v>152</v>
      </c>
      <c r="D48" s="48">
        <v>6.3</v>
      </c>
      <c r="E48" s="49"/>
    </row>
    <row r="49" spans="2:5" s="46" customFormat="1" ht="15" customHeight="1">
      <c r="B49" s="47" t="s">
        <v>51</v>
      </c>
      <c r="C49" s="47" t="s">
        <v>153</v>
      </c>
      <c r="D49" s="48">
        <v>4.9000000000000004</v>
      </c>
      <c r="E49" s="49"/>
    </row>
    <row r="50" spans="2:5" s="46" customFormat="1" ht="15" customHeight="1">
      <c r="B50" s="47" t="s">
        <v>52</v>
      </c>
      <c r="C50" s="47" t="s">
        <v>154</v>
      </c>
      <c r="D50" s="48">
        <v>5.0999999999999996</v>
      </c>
      <c r="E50" s="49"/>
    </row>
    <row r="51" spans="2:5" s="46" customFormat="1" ht="15" customHeight="1">
      <c r="B51" s="47" t="s">
        <v>53</v>
      </c>
      <c r="C51" s="47" t="s">
        <v>155</v>
      </c>
      <c r="D51" s="48">
        <v>5.3</v>
      </c>
      <c r="E51" s="49"/>
    </row>
    <row r="52" spans="2:5" s="46" customFormat="1" ht="15" customHeight="1">
      <c r="B52" s="47" t="s">
        <v>54</v>
      </c>
      <c r="C52" s="47" t="s">
        <v>156</v>
      </c>
      <c r="D52" s="48">
        <v>12.3</v>
      </c>
      <c r="E52" s="49"/>
    </row>
    <row r="53" spans="2:5" s="46" customFormat="1" ht="15" customHeight="1">
      <c r="B53" s="47" t="s">
        <v>55</v>
      </c>
      <c r="C53" s="47" t="s">
        <v>157</v>
      </c>
      <c r="D53" s="48">
        <v>5.4</v>
      </c>
      <c r="E53" s="49"/>
    </row>
    <row r="54" spans="2:5" s="46" customFormat="1" ht="15" customHeight="1">
      <c r="B54" s="47" t="s">
        <v>56</v>
      </c>
      <c r="C54" s="47" t="s">
        <v>158</v>
      </c>
      <c r="D54" s="48">
        <v>4.9000000000000004</v>
      </c>
      <c r="E54" s="49"/>
    </row>
    <row r="55" spans="2:5" s="46" customFormat="1" ht="15" customHeight="1">
      <c r="B55" s="47" t="s">
        <v>57</v>
      </c>
      <c r="C55" s="47" t="s">
        <v>159</v>
      </c>
      <c r="D55" s="48">
        <v>5.2</v>
      </c>
      <c r="E55" s="49"/>
    </row>
    <row r="56" spans="2:5" s="46" customFormat="1" ht="15" customHeight="1">
      <c r="B56" s="47" t="s">
        <v>58</v>
      </c>
      <c r="C56" s="47" t="s">
        <v>160</v>
      </c>
      <c r="D56" s="48">
        <v>8.1999999999999993</v>
      </c>
      <c r="E56" s="49"/>
    </row>
    <row r="57" spans="2:5" s="46" customFormat="1" ht="15" customHeight="1">
      <c r="B57" s="47" t="s">
        <v>59</v>
      </c>
      <c r="C57" s="47" t="s">
        <v>161</v>
      </c>
      <c r="D57" s="48">
        <v>5</v>
      </c>
      <c r="E57" s="49"/>
    </row>
    <row r="58" spans="2:5" s="46" customFormat="1" ht="15" customHeight="1">
      <c r="B58" s="47" t="s">
        <v>60</v>
      </c>
      <c r="C58" s="47" t="s">
        <v>162</v>
      </c>
      <c r="D58" s="48">
        <v>7.7</v>
      </c>
      <c r="E58" s="49"/>
    </row>
    <row r="59" spans="2:5" s="46" customFormat="1" ht="15" customHeight="1">
      <c r="B59" s="47" t="s">
        <v>61</v>
      </c>
      <c r="C59" s="47" t="s">
        <v>163</v>
      </c>
      <c r="D59" s="48">
        <v>6</v>
      </c>
      <c r="E59" s="49"/>
    </row>
    <row r="60" spans="2:5" s="46" customFormat="1" ht="15" customHeight="1">
      <c r="B60" s="47" t="s">
        <v>62</v>
      </c>
      <c r="C60" s="47" t="s">
        <v>164</v>
      </c>
      <c r="D60" s="48">
        <v>5.0999999999999996</v>
      </c>
      <c r="E60" s="49"/>
    </row>
    <row r="61" spans="2:5" s="46" customFormat="1" ht="15" customHeight="1">
      <c r="B61" s="47" t="s">
        <v>63</v>
      </c>
      <c r="C61" s="47" t="s">
        <v>165</v>
      </c>
      <c r="D61" s="48">
        <v>4.5999999999999996</v>
      </c>
      <c r="E61" s="49"/>
    </row>
    <row r="62" spans="2:5" s="46" customFormat="1" ht="15" customHeight="1">
      <c r="B62" s="47" t="s">
        <v>64</v>
      </c>
      <c r="C62" s="47" t="s">
        <v>166</v>
      </c>
      <c r="D62" s="48">
        <v>9.4</v>
      </c>
      <c r="E62" s="49"/>
    </row>
    <row r="63" spans="2:5" s="46" customFormat="1" ht="15" customHeight="1">
      <c r="B63" s="47" t="s">
        <v>65</v>
      </c>
      <c r="C63" s="47" t="s">
        <v>167</v>
      </c>
      <c r="D63" s="48">
        <v>6.8</v>
      </c>
      <c r="E63" s="49"/>
    </row>
    <row r="64" spans="2:5" s="46" customFormat="1" ht="15" customHeight="1">
      <c r="B64" s="47" t="s">
        <v>66</v>
      </c>
      <c r="C64" s="47" t="s">
        <v>168</v>
      </c>
      <c r="D64" s="48">
        <v>7.1</v>
      </c>
      <c r="E64" s="49"/>
    </row>
    <row r="65" spans="2:5" s="46" customFormat="1" ht="15" customHeight="1">
      <c r="B65" s="47" t="s">
        <v>67</v>
      </c>
      <c r="C65" s="47" t="s">
        <v>169</v>
      </c>
      <c r="D65" s="48">
        <v>6.7</v>
      </c>
      <c r="E65" s="49"/>
    </row>
    <row r="66" spans="2:5" s="46" customFormat="1" ht="15" customHeight="1">
      <c r="B66" s="47" t="s">
        <v>68</v>
      </c>
      <c r="C66" s="47" t="s">
        <v>170</v>
      </c>
      <c r="D66" s="48">
        <v>5.4</v>
      </c>
      <c r="E66" s="49"/>
    </row>
    <row r="67" spans="2:5" s="46" customFormat="1" ht="15" customHeight="1">
      <c r="B67" s="47" t="s">
        <v>69</v>
      </c>
      <c r="C67" s="47" t="s">
        <v>171</v>
      </c>
      <c r="D67" s="48">
        <v>5.0999999999999996</v>
      </c>
      <c r="E67" s="49"/>
    </row>
    <row r="68" spans="2:5" s="46" customFormat="1" ht="15" customHeight="1">
      <c r="B68" s="47" t="s">
        <v>70</v>
      </c>
      <c r="C68" s="47" t="s">
        <v>172</v>
      </c>
      <c r="D68" s="48">
        <v>5.4</v>
      </c>
      <c r="E68" s="49"/>
    </row>
    <row r="69" spans="2:5" s="46" customFormat="1" ht="15" customHeight="1">
      <c r="B69" s="47" t="s">
        <v>71</v>
      </c>
      <c r="C69" s="47" t="s">
        <v>173</v>
      </c>
      <c r="D69" s="48">
        <v>8.1999999999999993</v>
      </c>
      <c r="E69" s="49"/>
    </row>
    <row r="70" spans="2:5" s="46" customFormat="1" ht="15" customHeight="1">
      <c r="B70" s="47" t="s">
        <v>72</v>
      </c>
      <c r="C70" s="47" t="s">
        <v>174</v>
      </c>
      <c r="D70" s="48">
        <v>5.8</v>
      </c>
      <c r="E70" s="49"/>
    </row>
    <row r="71" spans="2:5" s="46" customFormat="1" ht="15" customHeight="1">
      <c r="B71" s="47" t="s">
        <v>73</v>
      </c>
      <c r="C71" s="47" t="s">
        <v>175</v>
      </c>
      <c r="D71" s="48">
        <v>5.3</v>
      </c>
      <c r="E71" s="49"/>
    </row>
    <row r="72" spans="2:5" s="46" customFormat="1" ht="15" customHeight="1">
      <c r="B72" s="47" t="s">
        <v>74</v>
      </c>
      <c r="C72" s="47" t="s">
        <v>176</v>
      </c>
      <c r="D72" s="48">
        <v>6.3</v>
      </c>
      <c r="E72" s="49"/>
    </row>
    <row r="73" spans="2:5" s="46" customFormat="1" ht="15" customHeight="1">
      <c r="B73" s="47" t="s">
        <v>6</v>
      </c>
      <c r="C73" s="47" t="s">
        <v>105</v>
      </c>
      <c r="D73" s="48">
        <v>5.7</v>
      </c>
      <c r="E73" s="49"/>
    </row>
    <row r="74" spans="2:5" s="46" customFormat="1" ht="15" customHeight="1">
      <c r="B74" s="47" t="s">
        <v>7</v>
      </c>
      <c r="C74" s="47" t="s">
        <v>106</v>
      </c>
      <c r="D74" s="48">
        <v>6.6</v>
      </c>
      <c r="E74" s="49"/>
    </row>
    <row r="75" spans="2:5" s="46" customFormat="1" ht="15" customHeight="1">
      <c r="B75" s="47" t="s">
        <v>75</v>
      </c>
      <c r="C75" s="47" t="s">
        <v>177</v>
      </c>
      <c r="D75" s="48">
        <v>7.2</v>
      </c>
      <c r="E75" s="49"/>
    </row>
    <row r="76" spans="2:5" s="46" customFormat="1" ht="15" customHeight="1">
      <c r="B76" s="47" t="s">
        <v>76</v>
      </c>
      <c r="C76" s="47" t="s">
        <v>178</v>
      </c>
      <c r="D76" s="48">
        <v>7.4</v>
      </c>
      <c r="E76" s="49"/>
    </row>
    <row r="77" spans="2:5" s="46" customFormat="1" ht="15" customHeight="1">
      <c r="B77" s="47" t="s">
        <v>77</v>
      </c>
      <c r="C77" s="47" t="s">
        <v>179</v>
      </c>
      <c r="D77" s="48">
        <v>5.9</v>
      </c>
      <c r="E77" s="49"/>
    </row>
    <row r="78" spans="2:5" s="46" customFormat="1" ht="15" customHeight="1">
      <c r="B78" s="47" t="s">
        <v>78</v>
      </c>
      <c r="C78" s="47" t="s">
        <v>180</v>
      </c>
      <c r="D78" s="48">
        <v>5.8</v>
      </c>
      <c r="E78" s="49"/>
    </row>
    <row r="79" spans="2:5" s="46" customFormat="1" ht="15" customHeight="1">
      <c r="B79" s="47" t="s">
        <v>79</v>
      </c>
      <c r="C79" s="47" t="s">
        <v>181</v>
      </c>
      <c r="D79" s="48">
        <v>5.4</v>
      </c>
      <c r="E79" s="49"/>
    </row>
    <row r="80" spans="2:5" s="46" customFormat="1" ht="15" customHeight="1">
      <c r="B80" s="47" t="s">
        <v>80</v>
      </c>
      <c r="C80" s="47" t="s">
        <v>182</v>
      </c>
      <c r="D80" s="48">
        <v>4.0999999999999996</v>
      </c>
      <c r="E80" s="49"/>
    </row>
    <row r="81" spans="2:5" s="46" customFormat="1" ht="15" customHeight="1">
      <c r="B81" s="47" t="s">
        <v>81</v>
      </c>
      <c r="C81" s="47" t="s">
        <v>183</v>
      </c>
      <c r="D81" s="48">
        <v>4.7</v>
      </c>
      <c r="E81" s="49"/>
    </row>
    <row r="82" spans="2:5" s="46" customFormat="1" ht="15" customHeight="1">
      <c r="B82" s="47" t="s">
        <v>82</v>
      </c>
      <c r="C82" s="47" t="s">
        <v>184</v>
      </c>
      <c r="D82" s="48">
        <v>4.2</v>
      </c>
      <c r="E82" s="49"/>
    </row>
    <row r="83" spans="2:5" s="46" customFormat="1" ht="15" customHeight="1">
      <c r="B83" s="47" t="s">
        <v>83</v>
      </c>
      <c r="C83" s="47" t="s">
        <v>185</v>
      </c>
      <c r="D83" s="48">
        <v>4.3</v>
      </c>
      <c r="E83" s="49"/>
    </row>
    <row r="84" spans="2:5" s="46" customFormat="1" ht="15" customHeight="1">
      <c r="B84" s="47" t="s">
        <v>84</v>
      </c>
      <c r="C84" s="47" t="s">
        <v>186</v>
      </c>
      <c r="D84" s="48">
        <v>6.9</v>
      </c>
      <c r="E84" s="49"/>
    </row>
    <row r="85" spans="2:5" s="46" customFormat="1" ht="15" customHeight="1">
      <c r="B85" s="47" t="s">
        <v>85</v>
      </c>
      <c r="C85" s="47" t="s">
        <v>187</v>
      </c>
      <c r="D85" s="48">
        <v>5.4</v>
      </c>
      <c r="E85" s="49"/>
    </row>
    <row r="86" spans="2:5" s="46" customFormat="1" ht="15" customHeight="1">
      <c r="B86" s="47" t="s">
        <v>86</v>
      </c>
      <c r="C86" s="47" t="s">
        <v>188</v>
      </c>
      <c r="D86" s="48">
        <v>5.5</v>
      </c>
      <c r="E86" s="49"/>
    </row>
    <row r="87" spans="2:5" s="46" customFormat="1" ht="15" customHeight="1">
      <c r="B87" s="47" t="s">
        <v>87</v>
      </c>
      <c r="C87" s="47" t="s">
        <v>189</v>
      </c>
      <c r="D87" s="48">
        <v>7</v>
      </c>
      <c r="E87" s="49"/>
    </row>
    <row r="88" spans="2:5" s="46" customFormat="1" ht="15" customHeight="1">
      <c r="B88" s="47" t="s">
        <v>88</v>
      </c>
      <c r="C88" s="47" t="s">
        <v>190</v>
      </c>
      <c r="D88" s="48">
        <v>6.3</v>
      </c>
      <c r="E88" s="49"/>
    </row>
    <row r="89" spans="2:5" s="46" customFormat="1" ht="15" customHeight="1">
      <c r="B89" s="47" t="s">
        <v>89</v>
      </c>
      <c r="C89" s="47" t="s">
        <v>191</v>
      </c>
      <c r="D89" s="48">
        <v>4.8</v>
      </c>
      <c r="E89" s="49"/>
    </row>
    <row r="90" spans="2:5" s="46" customFormat="1" ht="15" customHeight="1">
      <c r="B90" s="47" t="s">
        <v>90</v>
      </c>
      <c r="C90" s="47" t="s">
        <v>192</v>
      </c>
      <c r="D90" s="48">
        <v>6.5</v>
      </c>
      <c r="E90" s="49"/>
    </row>
    <row r="91" spans="2:5" s="46" customFormat="1" ht="15" customHeight="1">
      <c r="B91" s="47" t="s">
        <v>91</v>
      </c>
      <c r="C91" s="47" t="s">
        <v>193</v>
      </c>
      <c r="D91" s="48">
        <v>5.3</v>
      </c>
      <c r="E91" s="49"/>
    </row>
    <row r="92" spans="2:5" s="46" customFormat="1" ht="15" customHeight="1">
      <c r="B92" s="47" t="s">
        <v>92</v>
      </c>
      <c r="C92" s="47" t="s">
        <v>194</v>
      </c>
      <c r="D92" s="48">
        <v>6.4</v>
      </c>
      <c r="E92" s="49"/>
    </row>
    <row r="93" spans="2:5" s="46" customFormat="1" ht="15" customHeight="1">
      <c r="B93" s="47" t="s">
        <v>93</v>
      </c>
      <c r="C93" s="47" t="s">
        <v>195</v>
      </c>
      <c r="D93" s="48">
        <v>6.4</v>
      </c>
      <c r="E93" s="49"/>
    </row>
    <row r="94" spans="2:5" s="46" customFormat="1" ht="15" customHeight="1">
      <c r="B94" s="47" t="s">
        <v>94</v>
      </c>
      <c r="C94" s="47" t="s">
        <v>196</v>
      </c>
      <c r="D94" s="48">
        <v>6.1</v>
      </c>
      <c r="E94" s="49"/>
    </row>
    <row r="95" spans="2:5" s="46" customFormat="1" ht="15" customHeight="1">
      <c r="B95" s="47" t="s">
        <v>95</v>
      </c>
      <c r="C95" s="47" t="s">
        <v>197</v>
      </c>
      <c r="D95" s="48">
        <v>7.4</v>
      </c>
      <c r="E95" s="49"/>
    </row>
    <row r="96" spans="2:5" s="46" customFormat="1" ht="15" customHeight="1">
      <c r="B96" s="47" t="s">
        <v>96</v>
      </c>
      <c r="C96" s="47" t="s">
        <v>198</v>
      </c>
      <c r="D96" s="48">
        <v>4.8</v>
      </c>
      <c r="E96" s="49"/>
    </row>
    <row r="97" spans="2:8" s="46" customFormat="1" ht="15" customHeight="1">
      <c r="B97" s="47" t="s">
        <v>97</v>
      </c>
      <c r="C97" s="47" t="s">
        <v>199</v>
      </c>
      <c r="D97" s="48">
        <v>4</v>
      </c>
      <c r="E97" s="49"/>
    </row>
    <row r="98" spans="2:8" s="46" customFormat="1" ht="15" customHeight="1">
      <c r="B98" s="47" t="s">
        <v>98</v>
      </c>
      <c r="C98" s="47" t="s">
        <v>200</v>
      </c>
      <c r="D98" s="48">
        <v>5.8</v>
      </c>
      <c r="E98" s="49"/>
    </row>
    <row r="99" spans="2:8" s="46" customFormat="1" ht="15" customHeight="1">
      <c r="B99" s="47" t="s">
        <v>99</v>
      </c>
      <c r="C99" s="47" t="s">
        <v>201</v>
      </c>
      <c r="D99" s="48">
        <v>3.5</v>
      </c>
      <c r="E99" s="49"/>
    </row>
    <row r="100" spans="2:8" s="46" customFormat="1" ht="15" customHeight="1">
      <c r="B100" s="47" t="s">
        <v>100</v>
      </c>
      <c r="C100" s="47" t="s">
        <v>202</v>
      </c>
      <c r="D100" s="48">
        <v>4.9000000000000004</v>
      </c>
      <c r="E100" s="49"/>
    </row>
    <row r="101" spans="2:8" s="46" customFormat="1" ht="15" customHeight="1">
      <c r="B101" s="47" t="s">
        <v>101</v>
      </c>
      <c r="C101" s="47" t="s">
        <v>203</v>
      </c>
      <c r="D101" s="48">
        <v>9.6</v>
      </c>
      <c r="E101" s="49"/>
    </row>
    <row r="102" spans="2:8" s="46" customFormat="1" ht="15" customHeight="1">
      <c r="B102" s="47" t="s">
        <v>102</v>
      </c>
      <c r="C102" s="47" t="s">
        <v>204</v>
      </c>
      <c r="D102" s="48">
        <v>9.6999999999999993</v>
      </c>
      <c r="E102" s="49"/>
    </row>
    <row r="103" spans="2:8" s="46" customFormat="1" ht="15" customHeight="1">
      <c r="B103" s="47" t="s">
        <v>103</v>
      </c>
      <c r="C103" s="47" t="s">
        <v>205</v>
      </c>
      <c r="D103" s="48">
        <v>2.1</v>
      </c>
      <c r="E103" s="49"/>
    </row>
    <row r="104" spans="2:8" s="46" customFormat="1" ht="15" customHeight="1">
      <c r="B104" s="47" t="s">
        <v>104</v>
      </c>
      <c r="C104" s="47" t="s">
        <v>206</v>
      </c>
      <c r="D104" s="48">
        <v>7.3</v>
      </c>
      <c r="E104" s="49"/>
    </row>
    <row r="105" spans="2:8" s="46" customFormat="1" ht="15" customHeight="1">
      <c r="E105" s="49"/>
    </row>
    <row r="106" spans="2:8" s="46" customFormat="1" ht="14" customHeight="1">
      <c r="B106" s="89" t="s">
        <v>266</v>
      </c>
      <c r="C106" s="90"/>
      <c r="D106" s="90"/>
      <c r="E106" s="90"/>
      <c r="F106" s="90"/>
      <c r="G106" s="90"/>
      <c r="H106" s="90"/>
    </row>
    <row r="107" spans="2:8" s="46" customFormat="1" ht="55.5" customHeight="1">
      <c r="B107" s="90"/>
      <c r="C107" s="90"/>
      <c r="D107" s="90"/>
      <c r="E107" s="90"/>
      <c r="F107" s="90"/>
      <c r="G107" s="90"/>
      <c r="H107" s="90"/>
    </row>
    <row r="108" spans="2:8" s="46" customFormat="1" ht="12.75" customHeight="1">
      <c r="B108" s="90"/>
      <c r="C108" s="90"/>
      <c r="D108" s="90"/>
      <c r="E108" s="90"/>
      <c r="F108" s="90"/>
      <c r="G108" s="90"/>
      <c r="H108" s="90"/>
    </row>
    <row r="109" spans="2:8" s="46" customFormat="1" ht="25" customHeight="1">
      <c r="B109" s="90"/>
      <c r="C109" s="90"/>
      <c r="D109" s="90"/>
      <c r="E109" s="90"/>
      <c r="F109" s="90"/>
      <c r="G109" s="90"/>
      <c r="H109" s="90"/>
    </row>
    <row r="110" spans="2:8" s="46" customFormat="1"/>
    <row r="111" spans="2:8" s="46" customFormat="1"/>
    <row r="113" s="41" customFormat="1" ht="50" customHeight="1"/>
    <row r="115" s="41" customFormat="1" ht="25.5" customHeight="1"/>
  </sheetData>
  <mergeCells count="2">
    <mergeCell ref="B4:C4"/>
    <mergeCell ref="B106:H109"/>
  </mergeCells>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113"/>
  <sheetViews>
    <sheetView showGridLines="0" topLeftCell="A99" workbookViewId="0">
      <selection activeCell="F11" sqref="F11"/>
    </sheetView>
  </sheetViews>
  <sheetFormatPr baseColWidth="10" defaultColWidth="10.83203125" defaultRowHeight="11"/>
  <cols>
    <col min="1" max="1" width="2.83203125" style="2" customWidth="1"/>
    <col min="2" max="2" width="5.33203125" style="2" customWidth="1"/>
    <col min="3" max="3" width="19.1640625" style="2" bestFit="1" customWidth="1"/>
    <col min="4" max="4" width="10.83203125" style="51"/>
    <col min="5" max="6" width="10.83203125" style="2"/>
    <col min="7" max="7" width="11.33203125" style="2" customWidth="1"/>
    <col min="8" max="8" width="5.6640625" style="2" bestFit="1" customWidth="1"/>
    <col min="9" max="16384" width="10.83203125" style="2"/>
  </cols>
  <sheetData>
    <row r="1" spans="2:11" ht="10.5" customHeight="1"/>
    <row r="2" spans="2:11">
      <c r="B2" s="1" t="s">
        <v>273</v>
      </c>
      <c r="C2" s="1"/>
    </row>
    <row r="3" spans="2:11">
      <c r="K3" s="1"/>
    </row>
    <row r="4" spans="2:11" s="3" customFormat="1" ht="15" customHeight="1">
      <c r="B4" s="52" t="s">
        <v>3</v>
      </c>
      <c r="C4" s="52"/>
      <c r="D4" s="53" t="s">
        <v>5</v>
      </c>
    </row>
    <row r="5" spans="2:11" s="3" customFormat="1" ht="15" customHeight="1">
      <c r="B5" s="52" t="s">
        <v>8</v>
      </c>
      <c r="C5" s="52" t="s">
        <v>110</v>
      </c>
      <c r="D5" s="54">
        <v>5140</v>
      </c>
      <c r="E5" s="55"/>
    </row>
    <row r="6" spans="2:11" s="3" customFormat="1" ht="15" customHeight="1">
      <c r="B6" s="52" t="s">
        <v>9</v>
      </c>
      <c r="C6" s="52" t="s">
        <v>111</v>
      </c>
      <c r="D6" s="54">
        <v>5410</v>
      </c>
      <c r="E6" s="55"/>
    </row>
    <row r="7" spans="2:11" s="3" customFormat="1" ht="15" customHeight="1">
      <c r="B7" s="52" t="s">
        <v>10</v>
      </c>
      <c r="C7" s="52" t="s">
        <v>112</v>
      </c>
      <c r="D7" s="54">
        <v>6880</v>
      </c>
      <c r="E7" s="55"/>
    </row>
    <row r="8" spans="2:11" s="3" customFormat="1" ht="15" customHeight="1">
      <c r="B8" s="52" t="s">
        <v>11</v>
      </c>
      <c r="C8" s="52" t="s">
        <v>113</v>
      </c>
      <c r="D8" s="54">
        <v>4190</v>
      </c>
      <c r="E8" s="55"/>
    </row>
    <row r="9" spans="2:11" s="3" customFormat="1" ht="15" customHeight="1">
      <c r="B9" s="52" t="s">
        <v>12</v>
      </c>
      <c r="C9" s="52" t="s">
        <v>114</v>
      </c>
      <c r="D9" s="54">
        <v>8590</v>
      </c>
    </row>
    <row r="10" spans="2:11" s="3" customFormat="1" ht="15" customHeight="1">
      <c r="B10" s="52" t="s">
        <v>13</v>
      </c>
      <c r="C10" s="52" t="s">
        <v>115</v>
      </c>
      <c r="D10" s="54">
        <v>5090</v>
      </c>
    </row>
    <row r="11" spans="2:11" s="3" customFormat="1" ht="15" customHeight="1">
      <c r="B11" s="52" t="s">
        <v>14</v>
      </c>
      <c r="C11" s="52" t="s">
        <v>116</v>
      </c>
      <c r="D11" s="54">
        <v>5050</v>
      </c>
    </row>
    <row r="12" spans="2:11" s="3" customFormat="1" ht="15" customHeight="1">
      <c r="B12" s="52" t="s">
        <v>15</v>
      </c>
      <c r="C12" s="52" t="s">
        <v>117</v>
      </c>
      <c r="D12" s="54">
        <v>5010</v>
      </c>
    </row>
    <row r="13" spans="2:11" s="3" customFormat="1" ht="15" customHeight="1">
      <c r="B13" s="52" t="s">
        <v>16</v>
      </c>
      <c r="C13" s="52" t="s">
        <v>118</v>
      </c>
      <c r="D13" s="54">
        <v>6780</v>
      </c>
    </row>
    <row r="14" spans="2:11" s="3" customFormat="1" ht="15" customHeight="1">
      <c r="B14" s="52" t="s">
        <v>17</v>
      </c>
      <c r="C14" s="52" t="s">
        <v>119</v>
      </c>
      <c r="D14" s="54">
        <v>5650</v>
      </c>
    </row>
    <row r="15" spans="2:11" s="3" customFormat="1" ht="15" customHeight="1">
      <c r="B15" s="52" t="s">
        <v>18</v>
      </c>
      <c r="C15" s="52" t="s">
        <v>120</v>
      </c>
      <c r="D15" s="54">
        <v>5490</v>
      </c>
    </row>
    <row r="16" spans="2:11" s="3" customFormat="1" ht="15" customHeight="1">
      <c r="B16" s="52" t="s">
        <v>19</v>
      </c>
      <c r="C16" s="52" t="s">
        <v>121</v>
      </c>
      <c r="D16" s="54">
        <v>5480</v>
      </c>
    </row>
    <row r="17" spans="2:5" s="3" customFormat="1" ht="15" customHeight="1">
      <c r="B17" s="52" t="s">
        <v>20</v>
      </c>
      <c r="C17" s="52" t="s">
        <v>122</v>
      </c>
      <c r="D17" s="54">
        <v>11770</v>
      </c>
    </row>
    <row r="18" spans="2:5" s="3" customFormat="1" ht="15" customHeight="1">
      <c r="B18" s="52" t="s">
        <v>21</v>
      </c>
      <c r="C18" s="52" t="s">
        <v>123</v>
      </c>
      <c r="D18" s="54">
        <v>6410</v>
      </c>
      <c r="E18" s="55"/>
    </row>
    <row r="19" spans="2:5" s="3" customFormat="1" ht="15" customHeight="1">
      <c r="B19" s="52" t="s">
        <v>22</v>
      </c>
      <c r="C19" s="52" t="s">
        <v>124</v>
      </c>
      <c r="D19" s="54">
        <v>4280</v>
      </c>
      <c r="E19" s="55"/>
    </row>
    <row r="20" spans="2:5" s="3" customFormat="1" ht="15" customHeight="1">
      <c r="B20" s="52" t="s">
        <v>23</v>
      </c>
      <c r="C20" s="52" t="s">
        <v>125</v>
      </c>
      <c r="D20" s="54">
        <v>5100</v>
      </c>
      <c r="E20" s="55"/>
    </row>
    <row r="21" spans="2:5" s="3" customFormat="1" ht="15" customHeight="1">
      <c r="B21" s="52" t="s">
        <v>24</v>
      </c>
      <c r="C21" s="52" t="s">
        <v>126</v>
      </c>
      <c r="D21" s="54">
        <v>5590</v>
      </c>
      <c r="E21" s="55"/>
    </row>
    <row r="22" spans="2:5" s="3" customFormat="1" ht="15" customHeight="1">
      <c r="B22" s="52" t="s">
        <v>25</v>
      </c>
      <c r="C22" s="52" t="s">
        <v>127</v>
      </c>
      <c r="D22" s="54">
        <v>4950</v>
      </c>
      <c r="E22" s="55"/>
    </row>
    <row r="23" spans="2:5" s="3" customFormat="1" ht="15" customHeight="1">
      <c r="B23" s="52" t="s">
        <v>26</v>
      </c>
      <c r="C23" s="52" t="s">
        <v>128</v>
      </c>
      <c r="D23" s="54">
        <v>7030</v>
      </c>
      <c r="E23" s="55"/>
    </row>
    <row r="24" spans="2:5" s="3" customFormat="1" ht="15" customHeight="1">
      <c r="B24" s="52" t="s">
        <v>220</v>
      </c>
      <c r="C24" s="52" t="s">
        <v>221</v>
      </c>
      <c r="D24" s="54">
        <v>7380</v>
      </c>
      <c r="E24" s="55"/>
    </row>
    <row r="25" spans="2:5" s="3" customFormat="1" ht="15" customHeight="1">
      <c r="B25" s="52" t="s">
        <v>27</v>
      </c>
      <c r="C25" s="52" t="s">
        <v>129</v>
      </c>
      <c r="D25" s="54">
        <v>6240</v>
      </c>
      <c r="E25" s="55"/>
    </row>
    <row r="26" spans="2:5" s="3" customFormat="1" ht="15" customHeight="1">
      <c r="B26" s="52" t="s">
        <v>28</v>
      </c>
      <c r="C26" s="52" t="s">
        <v>130</v>
      </c>
      <c r="D26" s="54">
        <v>6710</v>
      </c>
      <c r="E26" s="55"/>
    </row>
    <row r="27" spans="2:5" s="3" customFormat="1" ht="15" customHeight="1">
      <c r="B27" s="52" t="s">
        <v>29</v>
      </c>
      <c r="C27" s="52" t="s">
        <v>131</v>
      </c>
      <c r="D27" s="54">
        <v>4990</v>
      </c>
      <c r="E27" s="55"/>
    </row>
    <row r="28" spans="2:5" s="3" customFormat="1" ht="15" customHeight="1">
      <c r="B28" s="52" t="s">
        <v>30</v>
      </c>
      <c r="C28" s="52" t="s">
        <v>132</v>
      </c>
      <c r="D28" s="54">
        <v>6100</v>
      </c>
      <c r="E28" s="55"/>
    </row>
    <row r="29" spans="2:5" s="3" customFormat="1" ht="15" customHeight="1">
      <c r="B29" s="52" t="s">
        <v>31</v>
      </c>
      <c r="C29" s="52" t="s">
        <v>133</v>
      </c>
      <c r="D29" s="54">
        <v>3910</v>
      </c>
      <c r="E29" s="55"/>
    </row>
    <row r="30" spans="2:5" s="3" customFormat="1" ht="15" customHeight="1">
      <c r="B30" s="52" t="s">
        <v>32</v>
      </c>
      <c r="C30" s="52" t="s">
        <v>134</v>
      </c>
      <c r="D30" s="54">
        <v>5900</v>
      </c>
      <c r="E30" s="55"/>
    </row>
    <row r="31" spans="2:5" s="3" customFormat="1" ht="15" customHeight="1">
      <c r="B31" s="52" t="s">
        <v>33</v>
      </c>
      <c r="C31" s="52" t="s">
        <v>135</v>
      </c>
      <c r="D31" s="54">
        <v>4750</v>
      </c>
      <c r="E31" s="55"/>
    </row>
    <row r="32" spans="2:5" s="3" customFormat="1" ht="15" customHeight="1">
      <c r="B32" s="52" t="s">
        <v>34</v>
      </c>
      <c r="C32" s="52" t="s">
        <v>136</v>
      </c>
      <c r="D32" s="54">
        <v>4470</v>
      </c>
      <c r="E32" s="55"/>
    </row>
    <row r="33" spans="2:30" s="3" customFormat="1" ht="15" customHeight="1">
      <c r="B33" s="52" t="s">
        <v>35</v>
      </c>
      <c r="C33" s="52" t="s">
        <v>137</v>
      </c>
      <c r="D33" s="54">
        <v>5070</v>
      </c>
      <c r="E33" s="55"/>
    </row>
    <row r="34" spans="2:30" s="3" customFormat="1" ht="15" customHeight="1">
      <c r="B34" s="52" t="s">
        <v>36</v>
      </c>
      <c r="C34" s="52" t="s">
        <v>138</v>
      </c>
      <c r="D34" s="54">
        <v>6900</v>
      </c>
      <c r="E34" s="55"/>
    </row>
    <row r="35" spans="2:30" s="3" customFormat="1" ht="15" customHeight="1">
      <c r="B35" s="52" t="s">
        <v>37</v>
      </c>
      <c r="C35" s="52" t="s">
        <v>139</v>
      </c>
      <c r="D35" s="54">
        <v>7860</v>
      </c>
      <c r="E35" s="55"/>
    </row>
    <row r="36" spans="2:30" s="3" customFormat="1" ht="15" customHeight="1">
      <c r="B36" s="52" t="s">
        <v>38</v>
      </c>
      <c r="C36" s="52" t="s">
        <v>140</v>
      </c>
      <c r="D36" s="54">
        <v>5560</v>
      </c>
      <c r="E36" s="55"/>
    </row>
    <row r="37" spans="2:30" s="3" customFormat="1" ht="15" customHeight="1">
      <c r="B37" s="52" t="s">
        <v>39</v>
      </c>
      <c r="C37" s="52" t="s">
        <v>141</v>
      </c>
      <c r="D37" s="54">
        <v>10380</v>
      </c>
      <c r="E37" s="55"/>
    </row>
    <row r="38" spans="2:30" s="3" customFormat="1" ht="15" customHeight="1">
      <c r="B38" s="52" t="s">
        <v>40</v>
      </c>
      <c r="C38" s="52" t="s">
        <v>142</v>
      </c>
      <c r="D38" s="54">
        <v>10680</v>
      </c>
      <c r="E38" s="55"/>
    </row>
    <row r="39" spans="2:30" s="3" customFormat="1" ht="15" customHeight="1">
      <c r="B39" s="52" t="s">
        <v>41</v>
      </c>
      <c r="C39" s="52" t="s">
        <v>143</v>
      </c>
      <c r="D39" s="54">
        <v>6660</v>
      </c>
      <c r="E39" s="55"/>
    </row>
    <row r="40" spans="2:30" s="3" customFormat="1" ht="15" customHeight="1">
      <c r="B40" s="52" t="s">
        <v>42</v>
      </c>
      <c r="C40" s="52" t="s">
        <v>144</v>
      </c>
      <c r="D40" s="54">
        <v>4820</v>
      </c>
      <c r="E40" s="55"/>
    </row>
    <row r="41" spans="2:30" s="3" customFormat="1" ht="15" customHeight="1">
      <c r="B41" s="52" t="s">
        <v>43</v>
      </c>
      <c r="C41" s="52" t="s">
        <v>145</v>
      </c>
      <c r="D41" s="54">
        <v>7320</v>
      </c>
      <c r="E41" s="55"/>
    </row>
    <row r="42" spans="2:30" s="3" customFormat="1" ht="15" customHeight="1">
      <c r="B42" s="52" t="s">
        <v>44</v>
      </c>
      <c r="C42" s="52" t="s">
        <v>146</v>
      </c>
      <c r="D42" s="54">
        <v>6260</v>
      </c>
      <c r="E42" s="55"/>
    </row>
    <row r="43" spans="2:30" s="3" customFormat="1" ht="15" customHeight="1">
      <c r="B43" s="52" t="s">
        <v>45</v>
      </c>
      <c r="C43" s="52" t="s">
        <v>147</v>
      </c>
      <c r="D43" s="54">
        <v>3700</v>
      </c>
      <c r="E43" s="55"/>
    </row>
    <row r="44" spans="2:30" s="3" customFormat="1" ht="15" customHeight="1">
      <c r="B44" s="52" t="s">
        <v>46</v>
      </c>
      <c r="C44" s="52" t="s">
        <v>148</v>
      </c>
      <c r="D44" s="54">
        <v>7380</v>
      </c>
      <c r="E44" s="55"/>
      <c r="W44" s="91"/>
      <c r="X44" s="92"/>
      <c r="Y44" s="92"/>
      <c r="Z44" s="92"/>
      <c r="AA44" s="92"/>
      <c r="AB44" s="92"/>
      <c r="AC44" s="92"/>
      <c r="AD44" s="92"/>
    </row>
    <row r="45" spans="2:30" s="3" customFormat="1" ht="15" customHeight="1">
      <c r="B45" s="52" t="s">
        <v>47</v>
      </c>
      <c r="C45" s="52" t="s">
        <v>149</v>
      </c>
      <c r="D45" s="54">
        <v>4850</v>
      </c>
      <c r="E45" s="55"/>
      <c r="F45" s="56"/>
      <c r="G45" s="56"/>
      <c r="H45" s="56"/>
      <c r="I45" s="56"/>
      <c r="J45" s="56"/>
      <c r="K45" s="56"/>
      <c r="L45" s="56"/>
      <c r="M45" s="56"/>
      <c r="N45" s="56"/>
      <c r="O45" s="56"/>
      <c r="P45" s="56"/>
      <c r="Q45" s="56"/>
      <c r="R45" s="56"/>
      <c r="Y45" s="57"/>
    </row>
    <row r="46" spans="2:30" s="3" customFormat="1" ht="15" customHeight="1">
      <c r="B46" s="52" t="s">
        <v>48</v>
      </c>
      <c r="C46" s="52" t="s">
        <v>150</v>
      </c>
      <c r="D46" s="54">
        <v>6280</v>
      </c>
      <c r="E46" s="55"/>
      <c r="F46" s="58"/>
      <c r="G46" s="59"/>
      <c r="H46" s="59"/>
      <c r="I46" s="59"/>
      <c r="J46" s="59"/>
      <c r="K46" s="59"/>
      <c r="L46" s="59"/>
      <c r="M46" s="59"/>
      <c r="N46" s="59"/>
      <c r="O46" s="59"/>
      <c r="Y46" s="57"/>
    </row>
    <row r="47" spans="2:30" s="3" customFormat="1" ht="15" customHeight="1">
      <c r="B47" s="52" t="s">
        <v>49</v>
      </c>
      <c r="C47" s="52" t="s">
        <v>151</v>
      </c>
      <c r="D47" s="54">
        <v>3770</v>
      </c>
      <c r="E47" s="55"/>
      <c r="F47" s="1"/>
    </row>
    <row r="48" spans="2:30" s="3" customFormat="1" ht="15" customHeight="1">
      <c r="B48" s="52" t="s">
        <v>50</v>
      </c>
      <c r="C48" s="52" t="s">
        <v>152</v>
      </c>
      <c r="D48" s="54">
        <v>4790</v>
      </c>
      <c r="E48" s="55"/>
      <c r="F48" s="2"/>
    </row>
    <row r="49" spans="2:5" s="3" customFormat="1" ht="15" customHeight="1">
      <c r="B49" s="52" t="s">
        <v>51</v>
      </c>
      <c r="C49" s="52" t="s">
        <v>153</v>
      </c>
      <c r="D49" s="54">
        <v>4680</v>
      </c>
      <c r="E49" s="55"/>
    </row>
    <row r="50" spans="2:5" s="3" customFormat="1" ht="15" customHeight="1">
      <c r="B50" s="52" t="s">
        <v>52</v>
      </c>
      <c r="C50" s="52" t="s">
        <v>154</v>
      </c>
      <c r="D50" s="54">
        <v>9090</v>
      </c>
      <c r="E50" s="55"/>
    </row>
    <row r="51" spans="2:5" s="3" customFormat="1" ht="15" customHeight="1">
      <c r="B51" s="52" t="s">
        <v>53</v>
      </c>
      <c r="C51" s="52" t="s">
        <v>155</v>
      </c>
      <c r="D51" s="54">
        <v>5890</v>
      </c>
      <c r="E51" s="55"/>
    </row>
    <row r="52" spans="2:5" s="3" customFormat="1" ht="15" customHeight="1">
      <c r="B52" s="52" t="s">
        <v>54</v>
      </c>
      <c r="C52" s="52" t="s">
        <v>156</v>
      </c>
      <c r="D52" s="54">
        <v>4980</v>
      </c>
      <c r="E52" s="55"/>
    </row>
    <row r="53" spans="2:5" s="3" customFormat="1" ht="15" customHeight="1">
      <c r="B53" s="52" t="s">
        <v>55</v>
      </c>
      <c r="C53" s="52" t="s">
        <v>157</v>
      </c>
      <c r="D53" s="54">
        <v>7150</v>
      </c>
      <c r="E53" s="55"/>
    </row>
    <row r="54" spans="2:5" s="3" customFormat="1" ht="15" customHeight="1">
      <c r="B54" s="52" t="s">
        <v>56</v>
      </c>
      <c r="C54" s="52" t="s">
        <v>158</v>
      </c>
      <c r="D54" s="54">
        <v>8150</v>
      </c>
      <c r="E54" s="55"/>
    </row>
    <row r="55" spans="2:5" s="3" customFormat="1" ht="15" customHeight="1">
      <c r="B55" s="52" t="s">
        <v>57</v>
      </c>
      <c r="C55" s="52" t="s">
        <v>159</v>
      </c>
      <c r="D55" s="54">
        <v>7870</v>
      </c>
      <c r="E55" s="55"/>
    </row>
    <row r="56" spans="2:5" s="3" customFormat="1" ht="15" customHeight="1">
      <c r="B56" s="52" t="s">
        <v>58</v>
      </c>
      <c r="C56" s="52" t="s">
        <v>160</v>
      </c>
      <c r="D56" s="54">
        <v>4850</v>
      </c>
      <c r="E56" s="55"/>
    </row>
    <row r="57" spans="2:5" s="3" customFormat="1" ht="15" customHeight="1">
      <c r="B57" s="52" t="s">
        <v>59</v>
      </c>
      <c r="C57" s="52" t="s">
        <v>161</v>
      </c>
      <c r="D57" s="54">
        <v>4230</v>
      </c>
      <c r="E57" s="55"/>
    </row>
    <row r="58" spans="2:5" s="3" customFormat="1" ht="15" customHeight="1">
      <c r="B58" s="52" t="s">
        <v>60</v>
      </c>
      <c r="C58" s="52" t="s">
        <v>162</v>
      </c>
      <c r="D58" s="54">
        <v>5780</v>
      </c>
      <c r="E58" s="55"/>
    </row>
    <row r="59" spans="2:5" s="3" customFormat="1" ht="15" customHeight="1">
      <c r="B59" s="52" t="s">
        <v>61</v>
      </c>
      <c r="C59" s="52" t="s">
        <v>163</v>
      </c>
      <c r="D59" s="54">
        <v>4380</v>
      </c>
      <c r="E59" s="55"/>
    </row>
    <row r="60" spans="2:5" s="3" customFormat="1" ht="15" customHeight="1">
      <c r="B60" s="52" t="s">
        <v>62</v>
      </c>
      <c r="C60" s="52" t="s">
        <v>164</v>
      </c>
      <c r="D60" s="54">
        <v>5980</v>
      </c>
      <c r="E60" s="55"/>
    </row>
    <row r="61" spans="2:5" s="3" customFormat="1" ht="15" customHeight="1">
      <c r="B61" s="52" t="s">
        <v>63</v>
      </c>
      <c r="C61" s="52" t="s">
        <v>165</v>
      </c>
      <c r="D61" s="54">
        <v>5530</v>
      </c>
      <c r="E61" s="55"/>
    </row>
    <row r="62" spans="2:5" s="3" customFormat="1" ht="15" customHeight="1">
      <c r="B62" s="52" t="s">
        <v>64</v>
      </c>
      <c r="C62" s="52" t="s">
        <v>166</v>
      </c>
      <c r="D62" s="54">
        <v>4310</v>
      </c>
      <c r="E62" s="55"/>
    </row>
    <row r="63" spans="2:5" s="3" customFormat="1" ht="15" customHeight="1">
      <c r="B63" s="52" t="s">
        <v>65</v>
      </c>
      <c r="C63" s="52" t="s">
        <v>167</v>
      </c>
      <c r="D63" s="54">
        <v>7200</v>
      </c>
      <c r="E63" s="55"/>
    </row>
    <row r="64" spans="2:5" s="3" customFormat="1" ht="15" customHeight="1">
      <c r="B64" s="52" t="s">
        <v>66</v>
      </c>
      <c r="C64" s="52" t="s">
        <v>168</v>
      </c>
      <c r="D64" s="54">
        <v>5040</v>
      </c>
      <c r="E64" s="55"/>
    </row>
    <row r="65" spans="2:5" s="3" customFormat="1" ht="15" customHeight="1">
      <c r="B65" s="52" t="s">
        <v>67</v>
      </c>
      <c r="C65" s="52" t="s">
        <v>169</v>
      </c>
      <c r="D65" s="54">
        <v>5160</v>
      </c>
      <c r="E65" s="55"/>
    </row>
    <row r="66" spans="2:5" s="3" customFormat="1" ht="15" customHeight="1">
      <c r="B66" s="52" t="s">
        <v>68</v>
      </c>
      <c r="C66" s="52" t="s">
        <v>170</v>
      </c>
      <c r="D66" s="54">
        <v>6840</v>
      </c>
      <c r="E66" s="55"/>
    </row>
    <row r="67" spans="2:5" s="3" customFormat="1" ht="15" customHeight="1">
      <c r="B67" s="52" t="s">
        <v>69</v>
      </c>
      <c r="C67" s="52" t="s">
        <v>171</v>
      </c>
      <c r="D67" s="54">
        <v>6050</v>
      </c>
      <c r="E67" s="55"/>
    </row>
    <row r="68" spans="2:5" s="3" customFormat="1" ht="15" customHeight="1">
      <c r="B68" s="52" t="s">
        <v>70</v>
      </c>
      <c r="C68" s="52" t="s">
        <v>172</v>
      </c>
      <c r="D68" s="54">
        <v>8070</v>
      </c>
      <c r="E68" s="55"/>
    </row>
    <row r="69" spans="2:5" s="3" customFormat="1" ht="15" customHeight="1">
      <c r="B69" s="52" t="s">
        <v>71</v>
      </c>
      <c r="C69" s="52" t="s">
        <v>173</v>
      </c>
      <c r="D69" s="54">
        <v>5930</v>
      </c>
      <c r="E69" s="55"/>
    </row>
    <row r="70" spans="2:5" s="3" customFormat="1" ht="15" customHeight="1">
      <c r="B70" s="52" t="s">
        <v>72</v>
      </c>
      <c r="C70" s="52" t="s">
        <v>174</v>
      </c>
      <c r="D70" s="54">
        <v>8490</v>
      </c>
      <c r="E70" s="55"/>
    </row>
    <row r="71" spans="2:5" s="3" customFormat="1" ht="15" customHeight="1">
      <c r="B71" s="52" t="s">
        <v>73</v>
      </c>
      <c r="C71" s="52" t="s">
        <v>175</v>
      </c>
      <c r="D71" s="54">
        <v>6680</v>
      </c>
      <c r="E71" s="55"/>
    </row>
    <row r="72" spans="2:5" s="3" customFormat="1" ht="15" customHeight="1">
      <c r="B72" s="52" t="s">
        <v>74</v>
      </c>
      <c r="C72" s="52" t="s">
        <v>176</v>
      </c>
      <c r="D72" s="54">
        <v>4920</v>
      </c>
      <c r="E72" s="55"/>
    </row>
    <row r="73" spans="2:5" s="3" customFormat="1" ht="15" customHeight="1">
      <c r="B73" s="52" t="s">
        <v>6</v>
      </c>
      <c r="C73" s="52" t="s">
        <v>105</v>
      </c>
      <c r="D73" s="54">
        <v>5080</v>
      </c>
      <c r="E73" s="55"/>
    </row>
    <row r="74" spans="2:5" s="3" customFormat="1" ht="15" customHeight="1">
      <c r="B74" s="52" t="s">
        <v>7</v>
      </c>
      <c r="C74" s="52" t="s">
        <v>106</v>
      </c>
      <c r="D74" s="54">
        <v>6710</v>
      </c>
      <c r="E74" s="55"/>
    </row>
    <row r="75" spans="2:5" s="3" customFormat="1" ht="15" customHeight="1">
      <c r="B75" s="52" t="s">
        <v>75</v>
      </c>
      <c r="C75" s="52" t="s">
        <v>177</v>
      </c>
      <c r="D75" s="54">
        <v>2880</v>
      </c>
      <c r="E75" s="55"/>
    </row>
    <row r="76" spans="2:5" s="3" customFormat="1" ht="15" customHeight="1">
      <c r="B76" s="52" t="s">
        <v>76</v>
      </c>
      <c r="C76" s="52" t="s">
        <v>178</v>
      </c>
      <c r="D76" s="54">
        <v>5080</v>
      </c>
      <c r="E76" s="55"/>
    </row>
    <row r="77" spans="2:5" s="3" customFormat="1" ht="15" customHeight="1">
      <c r="B77" s="52" t="s">
        <v>77</v>
      </c>
      <c r="C77" s="52" t="s">
        <v>179</v>
      </c>
      <c r="D77" s="54">
        <v>6200</v>
      </c>
      <c r="E77" s="55"/>
    </row>
    <row r="78" spans="2:5" s="3" customFormat="1" ht="15" customHeight="1">
      <c r="B78" s="52" t="s">
        <v>78</v>
      </c>
      <c r="C78" s="52" t="s">
        <v>180</v>
      </c>
      <c r="D78" s="54">
        <v>5870</v>
      </c>
      <c r="E78" s="55"/>
    </row>
    <row r="79" spans="2:5" s="3" customFormat="1" ht="15" customHeight="1">
      <c r="B79" s="52" t="s">
        <v>79</v>
      </c>
      <c r="C79" s="52" t="s">
        <v>181</v>
      </c>
      <c r="D79" s="54">
        <v>7190</v>
      </c>
      <c r="E79" s="55"/>
    </row>
    <row r="80" spans="2:5" s="3" customFormat="1" ht="15" customHeight="1">
      <c r="B80" s="52" t="s">
        <v>80</v>
      </c>
      <c r="C80" s="52" t="s">
        <v>182</v>
      </c>
      <c r="D80" s="54">
        <v>9270</v>
      </c>
      <c r="E80" s="55"/>
    </row>
    <row r="81" spans="2:5" s="3" customFormat="1" ht="15" customHeight="1">
      <c r="B81" s="52" t="s">
        <v>81</v>
      </c>
      <c r="C81" s="52" t="s">
        <v>183</v>
      </c>
      <c r="D81" s="54">
        <v>6830</v>
      </c>
      <c r="E81" s="55"/>
    </row>
    <row r="82" spans="2:5" s="3" customFormat="1" ht="15" customHeight="1">
      <c r="B82" s="52" t="s">
        <v>82</v>
      </c>
      <c r="C82" s="52" t="s">
        <v>184</v>
      </c>
      <c r="D82" s="54">
        <v>7610</v>
      </c>
      <c r="E82" s="55"/>
    </row>
    <row r="83" spans="2:5" s="3" customFormat="1" ht="15" customHeight="1">
      <c r="B83" s="52" t="s">
        <v>83</v>
      </c>
      <c r="C83" s="52" t="s">
        <v>185</v>
      </c>
      <c r="D83" s="54">
        <v>6760</v>
      </c>
      <c r="E83" s="55"/>
    </row>
    <row r="84" spans="2:5" s="3" customFormat="1" ht="15" customHeight="1">
      <c r="B84" s="52" t="s">
        <v>84</v>
      </c>
      <c r="C84" s="52" t="s">
        <v>186</v>
      </c>
      <c r="D84" s="54">
        <v>4720</v>
      </c>
      <c r="E84" s="55"/>
    </row>
    <row r="85" spans="2:5" s="3" customFormat="1" ht="15" customHeight="1">
      <c r="B85" s="52" t="s">
        <v>85</v>
      </c>
      <c r="C85" s="52" t="s">
        <v>187</v>
      </c>
      <c r="D85" s="54">
        <v>5530</v>
      </c>
      <c r="E85" s="55"/>
    </row>
    <row r="86" spans="2:5" s="3" customFormat="1" ht="15" customHeight="1">
      <c r="B86" s="52" t="s">
        <v>86</v>
      </c>
      <c r="C86" s="52" t="s">
        <v>188</v>
      </c>
      <c r="D86" s="54">
        <v>5820</v>
      </c>
      <c r="E86" s="55"/>
    </row>
    <row r="87" spans="2:5" s="3" customFormat="1" ht="15" customHeight="1">
      <c r="B87" s="52" t="s">
        <v>87</v>
      </c>
      <c r="C87" s="52" t="s">
        <v>189</v>
      </c>
      <c r="D87" s="54">
        <v>5140</v>
      </c>
      <c r="E87" s="55"/>
    </row>
    <row r="88" spans="2:5" s="3" customFormat="1" ht="15" customHeight="1">
      <c r="B88" s="52" t="s">
        <v>88</v>
      </c>
      <c r="C88" s="52" t="s">
        <v>190</v>
      </c>
      <c r="D88" s="54">
        <v>7990</v>
      </c>
      <c r="E88" s="55"/>
    </row>
    <row r="89" spans="2:5" s="3" customFormat="1" ht="15" customHeight="1">
      <c r="B89" s="52" t="s">
        <v>89</v>
      </c>
      <c r="C89" s="52" t="s">
        <v>191</v>
      </c>
      <c r="D89" s="54">
        <v>6770</v>
      </c>
      <c r="E89" s="55"/>
    </row>
    <row r="90" spans="2:5" s="3" customFormat="1" ht="15" customHeight="1">
      <c r="B90" s="52" t="s">
        <v>90</v>
      </c>
      <c r="C90" s="52" t="s">
        <v>192</v>
      </c>
      <c r="D90" s="54">
        <v>5350</v>
      </c>
      <c r="E90" s="55"/>
    </row>
    <row r="91" spans="2:5" s="3" customFormat="1" ht="15" customHeight="1">
      <c r="B91" s="52" t="s">
        <v>91</v>
      </c>
      <c r="C91" s="52" t="s">
        <v>193</v>
      </c>
      <c r="D91" s="54">
        <v>4700</v>
      </c>
      <c r="E91" s="55"/>
    </row>
    <row r="92" spans="2:5" s="3" customFormat="1" ht="15" customHeight="1">
      <c r="B92" s="52" t="s">
        <v>92</v>
      </c>
      <c r="C92" s="52" t="s">
        <v>194</v>
      </c>
      <c r="D92" s="54">
        <v>6520</v>
      </c>
      <c r="E92" s="55"/>
    </row>
    <row r="93" spans="2:5" s="3" customFormat="1" ht="15" customHeight="1">
      <c r="B93" s="52" t="s">
        <v>93</v>
      </c>
      <c r="C93" s="52" t="s">
        <v>195</v>
      </c>
      <c r="D93" s="54">
        <v>3830</v>
      </c>
      <c r="E93" s="55"/>
    </row>
    <row r="94" spans="2:5" s="3" customFormat="1" ht="15" customHeight="1">
      <c r="B94" s="52" t="s">
        <v>94</v>
      </c>
      <c r="C94" s="52" t="s">
        <v>196</v>
      </c>
      <c r="D94" s="54">
        <v>6300</v>
      </c>
      <c r="E94" s="55"/>
    </row>
    <row r="95" spans="2:5" s="3" customFormat="1" ht="15" customHeight="1">
      <c r="B95" s="52" t="s">
        <v>95</v>
      </c>
      <c r="C95" s="52" t="s">
        <v>197</v>
      </c>
      <c r="D95" s="54">
        <v>2910</v>
      </c>
      <c r="E95" s="55"/>
    </row>
    <row r="96" spans="2:5" s="3" customFormat="1" ht="15" customHeight="1">
      <c r="B96" s="52" t="s">
        <v>96</v>
      </c>
      <c r="C96" s="52" t="s">
        <v>198</v>
      </c>
      <c r="D96" s="54">
        <v>7070</v>
      </c>
      <c r="E96" s="55"/>
    </row>
    <row r="97" spans="2:9" s="3" customFormat="1" ht="15" customHeight="1">
      <c r="B97" s="52" t="s">
        <v>97</v>
      </c>
      <c r="C97" s="52" t="s">
        <v>199</v>
      </c>
      <c r="D97" s="54">
        <v>8450</v>
      </c>
      <c r="E97" s="55"/>
    </row>
    <row r="98" spans="2:9" s="3" customFormat="1" ht="15" customHeight="1">
      <c r="B98" s="52" t="s">
        <v>98</v>
      </c>
      <c r="C98" s="52" t="s">
        <v>200</v>
      </c>
      <c r="D98" s="54">
        <v>8210</v>
      </c>
      <c r="E98" s="55"/>
    </row>
    <row r="99" spans="2:9" s="3" customFormat="1" ht="15" customHeight="1">
      <c r="B99" s="52" t="s">
        <v>99</v>
      </c>
      <c r="C99" s="52" t="s">
        <v>201</v>
      </c>
      <c r="D99" s="54">
        <v>7690</v>
      </c>
      <c r="E99" s="55"/>
    </row>
    <row r="100" spans="2:9" s="3" customFormat="1" ht="15" customHeight="1">
      <c r="B100" s="52" t="s">
        <v>100</v>
      </c>
      <c r="C100" s="52" t="s">
        <v>202</v>
      </c>
      <c r="D100" s="54">
        <v>5690</v>
      </c>
      <c r="E100" s="55"/>
    </row>
    <row r="101" spans="2:9" s="3" customFormat="1" ht="15" customHeight="1">
      <c r="B101" s="52" t="s">
        <v>101</v>
      </c>
      <c r="C101" s="52" t="s">
        <v>203</v>
      </c>
      <c r="D101" s="54">
        <v>5230</v>
      </c>
      <c r="E101" s="55"/>
    </row>
    <row r="102" spans="2:9" s="3" customFormat="1" ht="15" customHeight="1">
      <c r="B102" s="52" t="s">
        <v>102</v>
      </c>
      <c r="C102" s="52" t="s">
        <v>204</v>
      </c>
      <c r="D102" s="54">
        <v>7750</v>
      </c>
      <c r="E102" s="55"/>
    </row>
    <row r="103" spans="2:9" s="3" customFormat="1" ht="15" customHeight="1">
      <c r="B103" s="52" t="s">
        <v>103</v>
      </c>
      <c r="C103" s="52" t="s">
        <v>205</v>
      </c>
      <c r="D103" s="54">
        <v>7410</v>
      </c>
      <c r="E103" s="55"/>
    </row>
    <row r="104" spans="2:9" s="3" customFormat="1" ht="15" customHeight="1">
      <c r="B104" s="52" t="s">
        <v>104</v>
      </c>
      <c r="C104" s="52" t="s">
        <v>206</v>
      </c>
      <c r="D104" s="54">
        <v>7720</v>
      </c>
      <c r="E104" s="55"/>
    </row>
    <row r="105" spans="2:9" s="3" customFormat="1" ht="15" customHeight="1">
      <c r="E105" s="55"/>
    </row>
    <row r="106" spans="2:9" s="3" customFormat="1" ht="15" customHeight="1">
      <c r="B106" s="93" t="s">
        <v>267</v>
      </c>
      <c r="C106" s="94"/>
      <c r="D106" s="94"/>
      <c r="E106" s="94"/>
      <c r="F106" s="94"/>
      <c r="G106" s="94"/>
      <c r="H106" s="94"/>
      <c r="I106" s="94"/>
    </row>
    <row r="107" spans="2:9" s="3" customFormat="1" ht="34.5" customHeight="1">
      <c r="B107" s="94"/>
      <c r="C107" s="94"/>
      <c r="D107" s="94"/>
      <c r="E107" s="94"/>
      <c r="F107" s="94"/>
      <c r="G107" s="94"/>
      <c r="H107" s="94"/>
      <c r="I107" s="94"/>
    </row>
    <row r="108" spans="2:9" s="3" customFormat="1" ht="15" customHeight="1">
      <c r="B108" s="94"/>
      <c r="C108" s="94"/>
      <c r="D108" s="94"/>
      <c r="E108" s="94"/>
      <c r="F108" s="94"/>
      <c r="G108" s="94"/>
      <c r="H108" s="94"/>
      <c r="I108" s="94"/>
    </row>
    <row r="109" spans="2:9" s="3" customFormat="1" ht="15" customHeight="1">
      <c r="B109" s="94"/>
      <c r="C109" s="94"/>
      <c r="D109" s="94"/>
      <c r="E109" s="94"/>
      <c r="F109" s="94"/>
      <c r="G109" s="94"/>
      <c r="H109" s="94"/>
      <c r="I109" s="94"/>
    </row>
    <row r="110" spans="2:9" s="3" customFormat="1">
      <c r="D110" s="57"/>
    </row>
    <row r="111" spans="2:9" s="3" customFormat="1">
      <c r="D111" s="57"/>
    </row>
    <row r="112" spans="2:9" s="3" customFormat="1">
      <c r="D112" s="57"/>
    </row>
    <row r="113" spans="4:4" s="3" customFormat="1">
      <c r="D113" s="57"/>
    </row>
  </sheetData>
  <mergeCells count="2">
    <mergeCell ref="W44:AD44"/>
    <mergeCell ref="B106:I109"/>
  </mergeCells>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2"/>
  <sheetViews>
    <sheetView showGridLines="0" workbookViewId="0">
      <selection activeCell="B1" sqref="B1"/>
    </sheetView>
  </sheetViews>
  <sheetFormatPr baseColWidth="10" defaultColWidth="10.83203125" defaultRowHeight="11"/>
  <cols>
    <col min="1" max="1" width="3.5" style="72" customWidth="1"/>
    <col min="2" max="2" width="15.83203125" style="72" customWidth="1"/>
    <col min="3" max="5" width="15.33203125" style="72" customWidth="1"/>
    <col min="6" max="12" width="10.83203125" style="72"/>
    <col min="13" max="13" width="11" style="72" customWidth="1"/>
    <col min="14" max="16" width="10.83203125" style="72"/>
    <col min="17" max="17" width="12.5" style="72" bestFit="1" customWidth="1"/>
    <col min="18" max="16384" width="10.83203125" style="72"/>
  </cols>
  <sheetData>
    <row r="1" spans="1:8" s="60" customFormat="1">
      <c r="B1" s="61" t="s">
        <v>274</v>
      </c>
    </row>
    <row r="2" spans="1:8" s="60" customFormat="1">
      <c r="H2" s="62"/>
    </row>
    <row r="3" spans="1:8" s="60" customFormat="1" ht="28.5" customHeight="1">
      <c r="A3" s="63"/>
      <c r="B3" s="64"/>
      <c r="C3" s="65" t="s">
        <v>109</v>
      </c>
      <c r="D3" s="65" t="s">
        <v>215</v>
      </c>
      <c r="E3" s="65" t="s">
        <v>240</v>
      </c>
    </row>
    <row r="4" spans="1:8" s="60" customFormat="1">
      <c r="B4" s="66" t="s">
        <v>241</v>
      </c>
      <c r="C4" s="67">
        <v>0.12628836534132021</v>
      </c>
      <c r="D4" s="67">
        <v>0</v>
      </c>
      <c r="E4" s="67">
        <f>D4+C4</f>
        <v>0.12628836534132021</v>
      </c>
    </row>
    <row r="5" spans="1:8" s="60" customFormat="1">
      <c r="B5" s="66" t="s">
        <v>242</v>
      </c>
      <c r="C5" s="67">
        <v>1.2907484177140425</v>
      </c>
      <c r="D5" s="67">
        <v>0</v>
      </c>
      <c r="E5" s="67">
        <f t="shared" ref="E5:E19" si="0">D5+C5</f>
        <v>1.2907484177140425</v>
      </c>
    </row>
    <row r="6" spans="1:8" s="60" customFormat="1">
      <c r="B6" s="66" t="s">
        <v>243</v>
      </c>
      <c r="C6" s="67">
        <v>2.1321674428452466</v>
      </c>
      <c r="D6" s="67">
        <v>0</v>
      </c>
      <c r="E6" s="67">
        <f t="shared" si="0"/>
        <v>2.1321674428452466</v>
      </c>
    </row>
    <row r="7" spans="1:8" s="60" customFormat="1">
      <c r="B7" s="66" t="s">
        <v>244</v>
      </c>
      <c r="C7" s="67">
        <v>2.2581545537568575</v>
      </c>
      <c r="D7" s="67">
        <v>2.4020365426623305E-4</v>
      </c>
      <c r="E7" s="67">
        <f t="shared" si="0"/>
        <v>2.2583947574111236</v>
      </c>
    </row>
    <row r="8" spans="1:8" s="60" customFormat="1">
      <c r="B8" s="66" t="s">
        <v>245</v>
      </c>
      <c r="C8" s="67">
        <v>4.6058553963860716</v>
      </c>
      <c r="D8" s="67">
        <v>0</v>
      </c>
      <c r="E8" s="67">
        <f t="shared" si="0"/>
        <v>4.6058553963860716</v>
      </c>
    </row>
    <row r="9" spans="1:8" s="60" customFormat="1">
      <c r="B9" s="66" t="s">
        <v>246</v>
      </c>
      <c r="C9" s="67">
        <v>5.4233169343010381</v>
      </c>
      <c r="D9" s="67">
        <v>5.4122218794481699E-4</v>
      </c>
      <c r="E9" s="67">
        <f t="shared" si="0"/>
        <v>5.4238581564889827</v>
      </c>
    </row>
    <row r="10" spans="1:8" s="60" customFormat="1">
      <c r="B10" s="66" t="s">
        <v>247</v>
      </c>
      <c r="C10" s="67">
        <v>5.7249757257074156</v>
      </c>
      <c r="D10" s="67">
        <v>5.5123902712985909E-2</v>
      </c>
      <c r="E10" s="67">
        <f t="shared" si="0"/>
        <v>5.7800996284204018</v>
      </c>
    </row>
    <row r="11" spans="1:8" s="60" customFormat="1">
      <c r="B11" s="66" t="s">
        <v>248</v>
      </c>
      <c r="C11" s="67">
        <v>5.110046233751639</v>
      </c>
      <c r="D11" s="67">
        <v>1.0790573819477414</v>
      </c>
      <c r="E11" s="67">
        <f t="shared" si="0"/>
        <v>6.1891036156993806</v>
      </c>
    </row>
    <row r="12" spans="1:8" s="60" customFormat="1">
      <c r="B12" s="66" t="s">
        <v>249</v>
      </c>
      <c r="C12" s="67">
        <v>5.7462287884058609</v>
      </c>
      <c r="D12" s="67">
        <v>1.3118097397889952</v>
      </c>
      <c r="E12" s="67">
        <f t="shared" si="0"/>
        <v>7.0580385281948566</v>
      </c>
    </row>
    <row r="13" spans="1:8" s="60" customFormat="1">
      <c r="B13" s="66" t="s">
        <v>250</v>
      </c>
      <c r="C13" s="67">
        <v>7.1773896237061505</v>
      </c>
      <c r="D13" s="67">
        <v>1.5381729253188894</v>
      </c>
      <c r="E13" s="67">
        <f t="shared" si="0"/>
        <v>8.7155625490250408</v>
      </c>
    </row>
    <row r="14" spans="1:8" s="60" customFormat="1">
      <c r="B14" s="66" t="s">
        <v>251</v>
      </c>
      <c r="C14" s="67">
        <v>9.1037841318576476</v>
      </c>
      <c r="D14" s="67">
        <v>1.6375936263357906</v>
      </c>
      <c r="E14" s="67">
        <f t="shared" si="0"/>
        <v>10.741377758193439</v>
      </c>
    </row>
    <row r="15" spans="1:8" s="60" customFormat="1">
      <c r="B15" s="66" t="s">
        <v>252</v>
      </c>
      <c r="C15" s="67">
        <v>11.104693964616899</v>
      </c>
      <c r="D15" s="67">
        <v>1.6489869356140494</v>
      </c>
      <c r="E15" s="67">
        <f t="shared" si="0"/>
        <v>12.753680900230949</v>
      </c>
    </row>
    <row r="16" spans="1:8" s="60" customFormat="1">
      <c r="B16" s="66" t="s">
        <v>253</v>
      </c>
      <c r="C16" s="67">
        <v>11.43601628308075</v>
      </c>
      <c r="D16" s="67">
        <v>1.5180167482287388</v>
      </c>
      <c r="E16" s="67">
        <f t="shared" si="0"/>
        <v>12.954033031309489</v>
      </c>
    </row>
    <row r="17" spans="1:7" s="60" customFormat="1">
      <c r="B17" s="66" t="s">
        <v>254</v>
      </c>
      <c r="C17" s="67">
        <v>7.3364187350540115</v>
      </c>
      <c r="D17" s="67">
        <v>1.4541415848932135</v>
      </c>
      <c r="E17" s="67">
        <f t="shared" si="0"/>
        <v>8.7905603199472253</v>
      </c>
    </row>
    <row r="18" spans="1:7" s="60" customFormat="1">
      <c r="B18" s="66" t="s">
        <v>255</v>
      </c>
      <c r="C18" s="67">
        <v>3.7451660740050454</v>
      </c>
      <c r="D18" s="67">
        <v>1.1723126054911936</v>
      </c>
      <c r="E18" s="67">
        <f t="shared" si="0"/>
        <v>4.9174786794962388</v>
      </c>
    </row>
    <row r="19" spans="1:7" s="60" customFormat="1">
      <c r="B19" s="66" t="s">
        <v>256</v>
      </c>
      <c r="C19" s="67">
        <v>0.94888192754712231</v>
      </c>
      <c r="D19" s="67">
        <v>0.63658772771062477</v>
      </c>
      <c r="E19" s="67">
        <f t="shared" si="0"/>
        <v>1.585469655257747</v>
      </c>
    </row>
    <row r="20" spans="1:7" s="60" customFormat="1"/>
    <row r="21" spans="1:7" s="60" customFormat="1">
      <c r="B21" s="95"/>
      <c r="C21" s="95"/>
      <c r="D21" s="95"/>
      <c r="E21" s="95"/>
    </row>
    <row r="22" spans="1:7" s="60" customFormat="1">
      <c r="B22" s="96" t="s">
        <v>268</v>
      </c>
      <c r="C22" s="95"/>
      <c r="D22" s="95"/>
      <c r="E22" s="95"/>
    </row>
    <row r="23" spans="1:7" s="60" customFormat="1">
      <c r="A23" s="68"/>
      <c r="B23" s="95"/>
      <c r="C23" s="95"/>
      <c r="D23" s="95"/>
      <c r="E23" s="95"/>
    </row>
    <row r="24" spans="1:7" s="60" customFormat="1">
      <c r="A24" s="69"/>
      <c r="B24" s="95"/>
      <c r="C24" s="95"/>
      <c r="D24" s="95"/>
      <c r="E24" s="95"/>
    </row>
    <row r="25" spans="1:7" s="60" customFormat="1">
      <c r="A25" s="70"/>
      <c r="B25" s="95"/>
      <c r="C25" s="95"/>
      <c r="D25" s="95"/>
      <c r="E25" s="95"/>
    </row>
    <row r="26" spans="1:7" s="60" customFormat="1">
      <c r="B26" s="95"/>
      <c r="C26" s="95"/>
      <c r="D26" s="95"/>
      <c r="E26" s="95"/>
    </row>
    <row r="27" spans="1:7" s="60" customFormat="1">
      <c r="B27" s="95"/>
      <c r="C27" s="95"/>
      <c r="D27" s="95"/>
      <c r="E27" s="95"/>
    </row>
    <row r="28" spans="1:7" s="60" customFormat="1">
      <c r="B28" s="95"/>
      <c r="C28" s="95"/>
      <c r="D28" s="95"/>
      <c r="E28" s="95"/>
    </row>
    <row r="29" spans="1:7" s="60" customFormat="1">
      <c r="B29" s="95"/>
      <c r="C29" s="95"/>
      <c r="D29" s="95"/>
      <c r="E29" s="95"/>
    </row>
    <row r="30" spans="1:7" s="60" customFormat="1">
      <c r="B30" s="95"/>
      <c r="C30" s="95"/>
      <c r="D30" s="95"/>
      <c r="E30" s="95"/>
    </row>
    <row r="31" spans="1:7" s="71" customFormat="1">
      <c r="B31" s="72"/>
      <c r="C31" s="72"/>
      <c r="D31" s="72"/>
      <c r="E31" s="72"/>
      <c r="F31" s="73"/>
      <c r="G31" s="73"/>
    </row>
    <row r="32" spans="1:7" s="74" customFormat="1">
      <c r="B32" s="72"/>
      <c r="C32" s="72"/>
      <c r="D32" s="72"/>
      <c r="E32" s="72"/>
    </row>
  </sheetData>
  <mergeCells count="5">
    <mergeCell ref="B30:E30"/>
    <mergeCell ref="B22:E27"/>
    <mergeCell ref="B21:E21"/>
    <mergeCell ref="B28:E28"/>
    <mergeCell ref="B29:E29"/>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6"/>
  <sheetViews>
    <sheetView showGridLines="0" tabSelected="1" zoomScaleNormal="100" zoomScalePageLayoutView="200" workbookViewId="0">
      <selection activeCell="B21" sqref="B21"/>
    </sheetView>
  </sheetViews>
  <sheetFormatPr baseColWidth="10" defaultRowHeight="11"/>
  <cols>
    <col min="1" max="1" width="3" style="41" customWidth="1"/>
    <col min="2" max="2" width="24.83203125" style="41" customWidth="1"/>
    <col min="3" max="3" width="10.83203125" style="41"/>
    <col min="4" max="4" width="12.1640625" style="41" customWidth="1"/>
    <col min="5" max="5" width="15.33203125" style="41" customWidth="1"/>
    <col min="6" max="16384" width="10.83203125" style="41"/>
  </cols>
  <sheetData>
    <row r="2" spans="2:7" ht="31.5" customHeight="1">
      <c r="B2" s="97" t="s">
        <v>275</v>
      </c>
      <c r="C2" s="97"/>
      <c r="D2" s="97"/>
      <c r="E2" s="97"/>
    </row>
    <row r="3" spans="2:7" s="40" customFormat="1" ht="27" customHeight="1">
      <c r="B3" s="75" t="s">
        <v>222</v>
      </c>
      <c r="C3" s="75" t="s">
        <v>223</v>
      </c>
      <c r="D3" s="75" t="s">
        <v>224</v>
      </c>
      <c r="E3" s="75" t="s">
        <v>217</v>
      </c>
    </row>
    <row r="4" spans="2:7" ht="16.5" customHeight="1">
      <c r="B4" s="76" t="s">
        <v>225</v>
      </c>
      <c r="C4" s="77">
        <f>0.0851742640305506*100</f>
        <v>8.5174264030550599</v>
      </c>
      <c r="D4" s="77">
        <f>0.154086478380405*100</f>
        <v>15.408647838040501</v>
      </c>
      <c r="E4" s="77">
        <f>0.10439177413733*100</f>
        <v>10.439177413733001</v>
      </c>
    </row>
    <row r="5" spans="2:7">
      <c r="B5" s="76" t="s">
        <v>218</v>
      </c>
      <c r="C5" s="77">
        <f>0.0376081597138299*100</f>
        <v>3.7608159713829901</v>
      </c>
      <c r="D5" s="77">
        <f>0.0796050987253187*100</f>
        <v>7.960509872531869</v>
      </c>
      <c r="E5" s="77">
        <f>0.0492854653189265*100</f>
        <v>4.9285465318926498</v>
      </c>
    </row>
    <row r="6" spans="2:7">
      <c r="B6" s="76" t="s">
        <v>227</v>
      </c>
      <c r="C6" s="77">
        <f>0.0494030067191956*100</f>
        <v>4.9403006719195597</v>
      </c>
      <c r="D6" s="77">
        <f>0.0718570357410647*100</f>
        <v>7.1857035741064692</v>
      </c>
      <c r="E6" s="77">
        <f>0.0556291390728477*100</f>
        <v>5.56291390728477</v>
      </c>
    </row>
    <row r="7" spans="2:7">
      <c r="B7" s="76" t="s">
        <v>228</v>
      </c>
      <c r="C7" s="77">
        <f>0.0524967370812588*100</f>
        <v>5.2496737081258802</v>
      </c>
      <c r="D7" s="77">
        <f>0.0636090977255686*100</f>
        <v>6.3609097725568597</v>
      </c>
      <c r="E7" s="77">
        <f>0.0556291390728477*100</f>
        <v>5.56291390728477</v>
      </c>
    </row>
    <row r="8" spans="2:7">
      <c r="B8" s="76" t="s">
        <v>229</v>
      </c>
      <c r="C8" s="77">
        <f>0.0553004302218785*100</f>
        <v>5.5300430221878498</v>
      </c>
      <c r="D8" s="77">
        <f>0.0651087228192952*100</f>
        <v>6.5108722819295197</v>
      </c>
      <c r="E8" s="77">
        <f>0.0579993028929941*100</f>
        <v>5.79993028929941</v>
      </c>
    </row>
    <row r="9" spans="2:7">
      <c r="B9" s="76" t="s">
        <v>230</v>
      </c>
      <c r="C9" s="77">
        <f>0.171605356020689*100</f>
        <v>17.160535602068901</v>
      </c>
      <c r="D9" s="77">
        <f>0.154211447138215*100</f>
        <v>15.4211447138215</v>
      </c>
      <c r="E9" s="77">
        <f>0.166782851167654*100</f>
        <v>16.678285116765402</v>
      </c>
    </row>
    <row r="10" spans="2:7">
      <c r="B10" s="76" t="s">
        <v>231</v>
      </c>
      <c r="C10" s="77">
        <f>0.0448107507130082*100</f>
        <v>4.4810750713008201</v>
      </c>
      <c r="D10" s="77">
        <f>0.0567358160459885*100</f>
        <v>5.6735816045988496</v>
      </c>
      <c r="E10" s="77">
        <f>0.0481352387591495*100</f>
        <v>4.8135238759149495</v>
      </c>
    </row>
    <row r="11" spans="2:7">
      <c r="B11" s="76" t="s">
        <v>232</v>
      </c>
      <c r="C11" s="77">
        <f>0.312031710736211*100</f>
        <v>31.2031710736211</v>
      </c>
      <c r="D11" s="77">
        <f>0.25106223444139*100</f>
        <v>25.106223444138998</v>
      </c>
      <c r="E11" s="77">
        <f>0.29505054025793*100</f>
        <v>29.505054025792997</v>
      </c>
    </row>
    <row r="12" spans="2:7">
      <c r="B12" s="76" t="s">
        <v>233</v>
      </c>
      <c r="C12" s="77">
        <f>0.0813554406148789*100</f>
        <v>8.1355440614878898</v>
      </c>
      <c r="D12" s="77">
        <f>0.0492376905773557*100</f>
        <v>4.9237690577355702</v>
      </c>
      <c r="E12" s="77">
        <f>0.0723945625653538*100</f>
        <v>7.2394562565353802</v>
      </c>
    </row>
    <row r="13" spans="2:7">
      <c r="B13" s="76" t="s">
        <v>226</v>
      </c>
      <c r="C13" s="77">
        <f>0.109199013873447*100</f>
        <v>10.919901387344702</v>
      </c>
      <c r="D13" s="77">
        <f>0.0547363159210197*100</f>
        <v>5.4736315921019703</v>
      </c>
      <c r="E13" s="77">
        <f>0.0941094457999303*100</f>
        <v>9.4109445799930302</v>
      </c>
    </row>
    <row r="14" spans="2:7">
      <c r="B14" s="78"/>
      <c r="C14" s="79"/>
      <c r="D14" s="79"/>
      <c r="E14" s="79"/>
    </row>
    <row r="15" spans="2:7">
      <c r="B15" s="80"/>
      <c r="C15" s="79"/>
      <c r="D15" s="79"/>
      <c r="E15" s="79"/>
    </row>
    <row r="16" spans="2:7" ht="98.25" customHeight="1">
      <c r="B16" s="98" t="s">
        <v>269</v>
      </c>
      <c r="C16" s="98"/>
      <c r="D16" s="98"/>
      <c r="E16" s="98"/>
      <c r="F16" s="98"/>
      <c r="G16" s="98"/>
    </row>
  </sheetData>
  <mergeCells count="2">
    <mergeCell ref="B2:E2"/>
    <mergeCell ref="B16:G1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Tableau 1</vt:lpstr>
      <vt:lpstr>Graphique 1</vt:lpstr>
      <vt:lpstr>Carte 1</vt:lpstr>
      <vt:lpstr>Carte 2</vt:lpstr>
      <vt:lpstr>Graphique 2</vt:lpstr>
      <vt:lpstr>Graphique 3</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Rémy Marquier</dc:creator>
  <cp:lastModifiedBy>Zyad LIMAM</cp:lastModifiedBy>
  <dcterms:created xsi:type="dcterms:W3CDTF">2016-11-30T13:24:48Z</dcterms:created>
  <dcterms:modified xsi:type="dcterms:W3CDTF">2022-12-15T17:36:17Z</dcterms:modified>
</cp:coreProperties>
</file>