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1215" windowWidth="14940" windowHeight="7875" tabRatio="787" activeTab="2"/>
  </bookViews>
  <sheets>
    <sheet name="F09 - Tableau 1" sheetId="1" r:id="rId1"/>
    <sheet name="F09 - Tableau 2" sheetId="2" r:id="rId2"/>
    <sheet name="F09 - Graphique 1" sheetId="3" r:id="rId3"/>
  </sheets>
  <definedNames/>
  <calcPr fullCalcOnLoad="1"/>
</workbook>
</file>

<file path=xl/sharedStrings.xml><?xml version="1.0" encoding="utf-8"?>
<sst xmlns="http://schemas.openxmlformats.org/spreadsheetml/2006/main" count="82" uniqueCount="46">
  <si>
    <t>RSA socle seul non majoré</t>
  </si>
  <si>
    <t>RSA socle + activité non majoré</t>
  </si>
  <si>
    <t>RSA socle majoré long</t>
  </si>
  <si>
    <t>ASS</t>
  </si>
  <si>
    <t>AAH</t>
  </si>
  <si>
    <t>RSA activité seul</t>
  </si>
  <si>
    <t>RSA socle non majoré</t>
  </si>
  <si>
    <t>Total</t>
  </si>
  <si>
    <t>RSA socle majoré</t>
  </si>
  <si>
    <t>Présents dans les principaux minima sociaux d’insertion</t>
  </si>
  <si>
    <t>Situation au 31 décembre 2014</t>
  </si>
  <si>
    <t>Parmi les restants dans le dispositif</t>
  </si>
  <si>
    <t>Parmi les sortants des minima sociaux d'insertion</t>
  </si>
  <si>
    <t>Couple avec enfant(s)</t>
  </si>
  <si>
    <t>Couple sans enfant</t>
  </si>
  <si>
    <t>Parmi les sortants vers un autre minimum social d'insertion</t>
  </si>
  <si>
    <t>Parmi les sortants des revenus minima garantis</t>
  </si>
  <si>
    <t>Parmi les sortants vers un minimum social d'insertion</t>
  </si>
  <si>
    <t>Bénéficiaire des minima sociaux</t>
  </si>
  <si>
    <t xml:space="preserve">Sortie des minima sociaux </t>
  </si>
  <si>
    <t>En %</t>
  </si>
  <si>
    <t xml:space="preserve">   RSA socle seul non majoré</t>
  </si>
  <si>
    <t xml:space="preserve">   RSA socle+activité non majoré</t>
  </si>
  <si>
    <t>Non présents dans les principaux minima sociaux d’insertion, dont  :</t>
  </si>
  <si>
    <t xml:space="preserve">  dans le RSA activité seul</t>
  </si>
  <si>
    <t xml:space="preserve">  inscrits à Pôle emploi</t>
  </si>
  <si>
    <t xml:space="preserve">  décédés</t>
  </si>
  <si>
    <t xml:space="preserve">       et bénéficiaires du RSA activité seul</t>
  </si>
  <si>
    <t xml:space="preserve">       et indemnisés au titre du chômage</t>
  </si>
  <si>
    <r>
      <t>RSA activité seul</t>
    </r>
    <r>
      <rPr>
        <b/>
        <vertAlign val="superscript"/>
        <sz val="8"/>
        <rFont val="Arial"/>
        <family val="2"/>
      </rPr>
      <t>1</t>
    </r>
  </si>
  <si>
    <t>Tableau 2. Sexe, tranche d’âge et situation familiale des bénéficiaires de revenus minima garantis fin 2014, selon leur devenir</t>
  </si>
  <si>
    <t>RSA socle non majoré, dont :</t>
  </si>
  <si>
    <t>Note &gt; Les années correspondent aux années de sortie des minima sociaux : le taux de sortie en 2015 porte par exemple sur les sorties entre décembre 2014 et décembre 2015. Pour cette édition, les chiffres ne sont pas exactement comparables à ceux des années précédentes. Tout d’abord, ne sont désormais considérés comme bénéficiaires de l’AAH que les allocataires (les conjoints d’allocataires sont exclus). Les individus qui sortent d’un minimum social mais sont ou deviennent conjoints d’un allocataire de l’AAH sont ici considérés comme étant sortis des minima sociaux. Ce changement de concept augmente, par exemple, de 0,3 point le taux de sortie des minima sociaux depuis le RSA socle seul non majoré. Enfin, la définition du RSA socle majoré long n’intègre plus désormais que les bénéficiaires en cours de grossesse ou ayant au moins un enfant de moins de 2 ans à charge.
Lecture &gt; 30 % des bénéficiaires de l’ASS fin 2010 étaient sortis des minima sociaux fin 2011.
Champ &gt; France, bénéficiaires âgés de 58 ans ou moins au 31 décembre de l’année précédente. Situations examinées au 31 décembre de chaque année.
Source &gt; DREES (ENIACRAMS).</t>
  </si>
  <si>
    <t>Moins de
30 ans</t>
  </si>
  <si>
    <t>30 à 39 ans</t>
  </si>
  <si>
    <t>40 à 49 ans</t>
  </si>
  <si>
    <t>50 à 58 ans</t>
  </si>
  <si>
    <t>Personne seule avec enfant(s)</t>
  </si>
  <si>
    <t>Personne seule sans enfant</t>
  </si>
  <si>
    <t>nd</t>
  </si>
  <si>
    <t>Note &gt; Pour le RSA, les chiffres sur le devenir concernent l’ensemble des bénéficiaires : les allocataires, mais aussi les conjoints. Pour l’ASS et l’AAH, les chiffres ne concernent que les allocataires. Contrairement aux années précédentes, seuls les allocataires de l’AAH sont considérés dans ce tableau et non les allocataires et conjoints d’un allocataire AAH. Aussi les chiffres sur le devenir des allocataires AAH ne peuvent être directement comparés à ceux des ouvrages des années précédentes. La prise en compte des conjoints d’allocataires de l’AAH n’aurait toutefois un impact que très modéré : avec eux, la part des bénéficiaires de l’AAH fin 2014 qui la perçoivent toujours fin 2015 est de 92,7 %. De même, les chiffres sur les bénéficiaires d’un minimum social qui entrent dans l’AAH correspondent ici à ceux qui deviennent effectivement allocataires de l’AAH et non allocataires ou conjoints, ils ne sont donc pas exactement comparables à ceux des années précédentes. À nouveau, l’impact n’est que très faible : si l’on tient compte des bénéficiaires du RSA socle seul non majoré qui deviennent conjoints d’allocataires de l’AAH, le taux de passage du RSA socle seul non majoré vers l’AAH devient 1,7 %. Contrairement aux années précédentes, l’analyse du devenir à un an des bénéficiaires du RSA socle majoré est restreinte aux bénéficiaires en cours de grossesse ou ayant au moins un enfant de moins de 2 ans à charge. On parle alors de « RSA socle majoré long ». Lorsque l’enfant le plus jeune a atteint ou dépassé l’âge de 2 ans, la perception du RSA majoré ne peut durer plus d’un an.
Lecture &gt; Parmi les personnes ayant perçu le RSA socle seul non majoré fin 2014, 68,6 % le percevaient encore un an après. Au total, 74,8 % bénéficiaient du RSA socle non majoré fin 2015 (cumulé ou non avec le RSA activité) et 21,0 % étaient sorties des minima sociaux d’insertion.
Champ &gt; France, bénéficiaires âgés de 58 ans ou moins au 31 décembre 2014.
Source &gt; DREES (ENIACRAMS).</t>
  </si>
  <si>
    <t>Femmes</t>
  </si>
  <si>
    <t>1. Le RSA activité seul n’est pas un minimum social d’insertion mais un complément de revenus d’activité contribuant à assurer un revenu minimum garanti. Parmi ceux qui le percevaient fin 2014 et le perçoivent toujours un an plus tard, 65 % sont des femmes. Parmi ceux qui en sont sortis pour entrer dans les minima sociaux d’insertion, 62 % sont des femmes. Parmi ceux ne percevant plus de revenu minimum garanti (ni le RSA activité seul, ni un minimum social), 58 % sont des femmes.
nd : non disponible.
Note &gt; Pour le RSA, les chiffres sur le devenir concernent l’ensemble des bénéficiaires : les allocataires, mais aussi les conjoints. Pour l’ASS et l’AAH, les chiffres ne concernent que les allocataires. L’analyse du devenir à un an des bénéficiaires du RSA socle majoré est restreinte aux bénéficiaires en cours de grossesse ou ayant au moins un enfant de moins de 2 ans à charge. On parle alors de « RSA socle majoré long ». Lorsque l’enfant le plus jeune a atteint ou dépassé l’âge de 2 ans, la perception du RSA majoré ne peut durer plus d’un an.
Lecture &gt; Parmi les personnes ayant perçu le RSA socle seul non majoré fin 2014 et le percevant toujours fin 2015, 46 % sont des femmes, 22 % ont moins de 30 ans et 20 % sont des personnes seules avec enfant(s). La part de femmes est de 59 % parmi ceux le percevant fin 2014 mais percevant un autre minimum social d’insertion un an plus tard, et de 46 % parmi ceux ayant quitté les minima sociaux d’insertion.
Champ &gt; France, bénéficiaires âgés de 58 ans ou moins au 31 décembre 2014.
Source &gt; DREES (ENIACRAMS).</t>
  </si>
  <si>
    <t xml:space="preserve">Graphique 1. Évolution du taux de sortie des minima sociaux
d’une fin d’année à la suivante, selon le dispositif </t>
  </si>
  <si>
    <t>Tableau 1. Devenir des bénéficiaires de revenus minima garantis âgés de 16 à 58 ans, fin 2014, selon le dispositif</t>
  </si>
  <si>
    <t>Situation un an après, au 31 décembre 2015</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</si>
</sst>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s>
  <fonts count="46">
    <font>
      <sz val="11"/>
      <color theme="1"/>
      <name val="Calibri"/>
      <family val="2"/>
    </font>
    <font>
      <sz val="11"/>
      <color indexed="8"/>
      <name val="Calibri"/>
      <family val="2"/>
    </font>
    <font>
      <b/>
      <sz val="10"/>
      <name val="Arial"/>
      <family val="2"/>
    </font>
    <font>
      <sz val="10"/>
      <name val="Arial"/>
      <family val="2"/>
    </font>
    <font>
      <b/>
      <sz val="8"/>
      <name val="Arial"/>
      <family val="2"/>
    </font>
    <font>
      <sz val="8"/>
      <name val="Arial"/>
      <family val="2"/>
    </font>
    <font>
      <b/>
      <vertAlign val="superscript"/>
      <sz val="8"/>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8"/>
      <color indexed="8"/>
      <name val="Arial"/>
      <family val="2"/>
    </font>
    <font>
      <b/>
      <sz val="8"/>
      <color indexed="8"/>
      <name val="Arial"/>
      <family val="2"/>
    </font>
    <font>
      <sz val="8"/>
      <color indexed="8"/>
      <name val="Calibri"/>
      <family val="2"/>
    </font>
    <font>
      <sz val="1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theme="1"/>
      <name val="Arial"/>
      <family val="2"/>
    </font>
    <font>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0499799996614456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bottom/>
    </border>
    <border>
      <left/>
      <right style="double"/>
      <top/>
      <bottom/>
    </border>
    <border>
      <left/>
      <right style="thin"/>
      <top/>
      <bottom/>
    </border>
    <border>
      <left/>
      <right/>
      <top/>
      <bottom style="thin"/>
    </border>
    <border>
      <left style="thin"/>
      <right style="thin"/>
      <top/>
      <bottom style="thin"/>
    </border>
    <border>
      <left/>
      <right style="double"/>
      <top/>
      <bottom style="thin"/>
    </border>
    <border>
      <left/>
      <right style="thin"/>
      <top/>
      <bottom style="thin"/>
    </border>
    <border>
      <left style="thin"/>
      <right style="thin"/>
      <top style="thin"/>
      <bottom/>
    </border>
    <border>
      <left style="thin"/>
      <right style="thin"/>
      <top/>
      <bottom style="double"/>
    </border>
    <border>
      <left style="thin"/>
      <right/>
      <top/>
      <bottom/>
    </border>
    <border>
      <left style="thin"/>
      <right/>
      <top/>
      <bottom style="thin"/>
    </border>
    <border>
      <left/>
      <right/>
      <top style="thin"/>
      <bottom/>
    </border>
    <border>
      <left/>
      <right style="double"/>
      <top style="thin"/>
      <bottom/>
    </border>
    <border>
      <left/>
      <right style="thin"/>
      <top style="thin"/>
      <bottom/>
    </border>
    <border>
      <left style="thin"/>
      <right>
        <color indexed="63"/>
      </right>
      <top style="thin"/>
      <bottom/>
    </border>
    <border>
      <left style="thin"/>
      <right/>
      <top style="thin"/>
      <bottom style="thin"/>
    </border>
    <border>
      <left/>
      <right/>
      <top style="thin"/>
      <bottom style="thin"/>
    </border>
    <border>
      <left/>
      <right style="thin"/>
      <top style="thin"/>
      <bottom style="thin"/>
    </border>
    <border>
      <left style="double"/>
      <right style="thin"/>
      <top style="thin"/>
      <bottom/>
    </border>
    <border>
      <left style="double"/>
      <right style="thin"/>
      <top/>
      <bottom style="thin"/>
    </border>
    <border>
      <left/>
      <right style="thin"/>
      <top/>
      <bottom style="double"/>
    </border>
    <border>
      <left style="thin"/>
      <right/>
      <top/>
      <bottom style="double"/>
    </border>
    <border>
      <left/>
      <right/>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98">
    <xf numFmtId="0" fontId="0" fillId="0" borderId="0" xfId="0" applyFont="1" applyAlignment="1">
      <alignment/>
    </xf>
    <xf numFmtId="0" fontId="0" fillId="0" borderId="0" xfId="0" applyFill="1" applyAlignment="1">
      <alignment/>
    </xf>
    <xf numFmtId="0" fontId="3" fillId="0" borderId="0" xfId="0" applyFont="1" applyFill="1" applyAlignment="1" quotePrefix="1">
      <alignment/>
    </xf>
    <xf numFmtId="0" fontId="0" fillId="0" borderId="0" xfId="0" applyFill="1" applyBorder="1" applyAlignment="1">
      <alignment vertical="center" wrapText="1"/>
    </xf>
    <xf numFmtId="0" fontId="4" fillId="0" borderId="10" xfId="0" applyFont="1" applyFill="1" applyBorder="1" applyAlignment="1">
      <alignment horizontal="center" vertical="center" wrapText="1"/>
    </xf>
    <xf numFmtId="164" fontId="5" fillId="0" borderId="0" xfId="0" applyNumberFormat="1" applyFont="1" applyFill="1" applyBorder="1" applyAlignment="1">
      <alignment horizontal="center" vertical="center" wrapText="1"/>
    </xf>
    <xf numFmtId="164" fontId="5" fillId="0" borderId="11" xfId="0" applyNumberFormat="1" applyFont="1" applyFill="1" applyBorder="1" applyAlignment="1">
      <alignment horizontal="center" vertical="center" wrapText="1"/>
    </xf>
    <xf numFmtId="164" fontId="5" fillId="0" borderId="12" xfId="0" applyNumberFormat="1" applyFont="1" applyFill="1" applyBorder="1" applyAlignment="1">
      <alignment horizontal="center" vertical="center" wrapText="1"/>
    </xf>
    <xf numFmtId="164" fontId="5" fillId="0" borderId="13" xfId="0" applyNumberFormat="1" applyFont="1" applyFill="1" applyBorder="1" applyAlignment="1">
      <alignment horizontal="center" vertical="center" wrapText="1"/>
    </xf>
    <xf numFmtId="164" fontId="5" fillId="0" borderId="14" xfId="0" applyNumberFormat="1" applyFont="1" applyFill="1" applyBorder="1" applyAlignment="1">
      <alignment horizontal="center" vertical="center" wrapText="1"/>
    </xf>
    <xf numFmtId="164" fontId="5" fillId="0" borderId="15" xfId="0" applyNumberFormat="1" applyFont="1" applyFill="1" applyBorder="1" applyAlignment="1">
      <alignment horizontal="center" vertical="center" wrapText="1"/>
    </xf>
    <xf numFmtId="164" fontId="5" fillId="0" borderId="16" xfId="0" applyNumberFormat="1" applyFont="1" applyFill="1" applyBorder="1" applyAlignment="1">
      <alignment horizontal="center" vertical="center" wrapText="1"/>
    </xf>
    <xf numFmtId="164" fontId="5" fillId="0" borderId="17" xfId="0" applyNumberFormat="1" applyFont="1" applyFill="1" applyBorder="1" applyAlignment="1">
      <alignment horizontal="center" vertical="center" wrapText="1"/>
    </xf>
    <xf numFmtId="0" fontId="43" fillId="0" borderId="0" xfId="0" applyFont="1" applyFill="1" applyAlignment="1">
      <alignment/>
    </xf>
    <xf numFmtId="0" fontId="43" fillId="33" borderId="0" xfId="0" applyFont="1" applyFill="1" applyAlignment="1">
      <alignment horizontal="right"/>
    </xf>
    <xf numFmtId="0" fontId="44" fillId="0" borderId="0" xfId="0" applyFont="1" applyAlignment="1">
      <alignment horizontal="left" vertical="center"/>
    </xf>
    <xf numFmtId="9" fontId="43" fillId="0" borderId="11" xfId="0" applyNumberFormat="1" applyFont="1" applyFill="1" applyBorder="1" applyAlignment="1">
      <alignment horizontal="center" vertical="center"/>
    </xf>
    <xf numFmtId="9" fontId="43" fillId="0" borderId="18" xfId="0" applyNumberFormat="1" applyFont="1" applyFill="1" applyBorder="1" applyAlignment="1">
      <alignment horizontal="center" vertical="center"/>
    </xf>
    <xf numFmtId="9" fontId="43" fillId="0" borderId="15" xfId="0" applyNumberFormat="1" applyFont="1" applyFill="1" applyBorder="1" applyAlignment="1">
      <alignment horizontal="center" vertical="center"/>
    </xf>
    <xf numFmtId="9" fontId="43" fillId="0" borderId="19" xfId="0" applyNumberFormat="1" applyFont="1" applyFill="1" applyBorder="1" applyAlignment="1">
      <alignment horizontal="center" vertical="center"/>
    </xf>
    <xf numFmtId="0" fontId="4" fillId="0" borderId="10" xfId="0" applyFont="1" applyBorder="1" applyAlignment="1">
      <alignment/>
    </xf>
    <xf numFmtId="0" fontId="4" fillId="0" borderId="10" xfId="0" applyFont="1" applyFill="1" applyBorder="1" applyAlignment="1">
      <alignment horizontal="center" wrapText="1"/>
    </xf>
    <xf numFmtId="0" fontId="5" fillId="0" borderId="20" xfId="0" applyFont="1" applyBorder="1" applyAlignment="1">
      <alignment/>
    </xf>
    <xf numFmtId="1" fontId="5" fillId="0" borderId="10" xfId="0" applyNumberFormat="1" applyFont="1" applyFill="1" applyBorder="1" applyAlignment="1">
      <alignment horizontal="center"/>
    </xf>
    <xf numFmtId="1" fontId="5" fillId="0" borderId="10" xfId="0" applyNumberFormat="1" applyFont="1" applyFill="1" applyBorder="1" applyAlignment="1">
      <alignment horizontal="center" wrapText="1"/>
    </xf>
    <xf numFmtId="0" fontId="5" fillId="0" borderId="21" xfId="0" applyFont="1" applyBorder="1" applyAlignment="1">
      <alignment/>
    </xf>
    <xf numFmtId="0" fontId="43" fillId="0" borderId="0" xfId="0" applyFont="1" applyAlignment="1">
      <alignment horizontal="right"/>
    </xf>
    <xf numFmtId="0" fontId="5" fillId="0" borderId="15" xfId="0" applyFont="1" applyFill="1" applyBorder="1" applyAlignment="1">
      <alignment wrapText="1"/>
    </xf>
    <xf numFmtId="0" fontId="5" fillId="0" borderId="11" xfId="0" applyFont="1" applyFill="1" applyBorder="1" applyAlignment="1">
      <alignment wrapText="1"/>
    </xf>
    <xf numFmtId="0" fontId="4" fillId="33" borderId="18" xfId="0" applyFont="1" applyFill="1" applyBorder="1" applyAlignment="1">
      <alignment wrapText="1"/>
    </xf>
    <xf numFmtId="164" fontId="4" fillId="33" borderId="22" xfId="0" applyNumberFormat="1" applyFont="1" applyFill="1" applyBorder="1" applyAlignment="1">
      <alignment horizontal="center" vertical="center" wrapText="1"/>
    </xf>
    <xf numFmtId="164" fontId="4" fillId="33" borderId="18" xfId="0" applyNumberFormat="1" applyFont="1" applyFill="1" applyBorder="1" applyAlignment="1">
      <alignment horizontal="center" vertical="center" wrapText="1"/>
    </xf>
    <xf numFmtId="164" fontId="4" fillId="33" borderId="23" xfId="0" applyNumberFormat="1" applyFont="1" applyFill="1" applyBorder="1" applyAlignment="1">
      <alignment horizontal="center" vertical="center" wrapText="1"/>
    </xf>
    <xf numFmtId="164" fontId="4" fillId="33" borderId="24" xfId="0" applyNumberFormat="1" applyFont="1" applyFill="1" applyBorder="1" applyAlignment="1">
      <alignment horizontal="center" vertical="center" wrapText="1"/>
    </xf>
    <xf numFmtId="0" fontId="5" fillId="0" borderId="25" xfId="0" applyFont="1" applyBorder="1" applyAlignment="1">
      <alignment/>
    </xf>
    <xf numFmtId="0" fontId="45" fillId="0" borderId="10" xfId="0" applyFont="1" applyBorder="1" applyAlignment="1">
      <alignment horizontal="center" vertical="center"/>
    </xf>
    <xf numFmtId="0" fontId="45" fillId="33" borderId="10" xfId="0" applyFont="1" applyFill="1" applyBorder="1" applyAlignment="1">
      <alignment horizontal="center" vertical="center"/>
    </xf>
    <xf numFmtId="0" fontId="43" fillId="0" borderId="0" xfId="0" applyFont="1" applyAlignment="1">
      <alignment horizontal="left" wrapText="1"/>
    </xf>
    <xf numFmtId="0" fontId="43" fillId="0" borderId="0" xfId="0" applyFont="1" applyAlignment="1">
      <alignment horizontal="left"/>
    </xf>
    <xf numFmtId="0" fontId="43" fillId="0" borderId="0" xfId="0" applyFont="1" applyFill="1" applyBorder="1" applyAlignment="1">
      <alignment horizontal="center"/>
    </xf>
    <xf numFmtId="0" fontId="43" fillId="0" borderId="13" xfId="0" applyFont="1" applyFill="1" applyBorder="1" applyAlignment="1">
      <alignment horizontal="center"/>
    </xf>
    <xf numFmtId="0" fontId="43" fillId="0" borderId="14" xfId="0" applyFont="1" applyFill="1" applyBorder="1" applyAlignment="1">
      <alignment horizontal="center"/>
    </xf>
    <xf numFmtId="0" fontId="43" fillId="0" borderId="17" xfId="0" applyFont="1" applyFill="1" applyBorder="1" applyAlignment="1">
      <alignment horizontal="center"/>
    </xf>
    <xf numFmtId="0" fontId="4" fillId="0" borderId="18" xfId="0" applyFont="1" applyFill="1" applyBorder="1" applyAlignment="1">
      <alignment horizontal="center" vertical="center" textRotation="90" wrapText="1"/>
    </xf>
    <xf numFmtId="0" fontId="4" fillId="0" borderId="11" xfId="0" applyFont="1" applyFill="1" applyBorder="1" applyAlignment="1">
      <alignment horizontal="center" vertical="center" textRotation="90" wrapText="1"/>
    </xf>
    <xf numFmtId="0" fontId="4" fillId="0" borderId="15" xfId="0" applyFont="1" applyFill="1" applyBorder="1" applyAlignment="1">
      <alignment horizontal="center" vertical="center" textRotation="90" wrapText="1"/>
    </xf>
    <xf numFmtId="0" fontId="2" fillId="0" borderId="0" xfId="0" applyFont="1" applyFill="1" applyAlignment="1">
      <alignment horizontal="left"/>
    </xf>
    <xf numFmtId="0" fontId="26" fillId="0" borderId="0" xfId="0" applyFont="1" applyAlignment="1">
      <alignment horizontal="left"/>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3" fillId="0" borderId="15" xfId="0" applyFont="1" applyFill="1" applyBorder="1" applyAlignment="1">
      <alignment/>
    </xf>
    <xf numFmtId="0" fontId="4" fillId="0" borderId="25" xfId="0" applyFont="1" applyFill="1" applyBorder="1" applyAlignment="1">
      <alignment horizontal="center" vertical="center" wrapText="1"/>
    </xf>
    <xf numFmtId="0" fontId="43" fillId="0" borderId="21" xfId="0" applyFont="1" applyFill="1" applyBorder="1" applyAlignment="1">
      <alignment/>
    </xf>
    <xf numFmtId="0" fontId="4" fillId="0" borderId="29" xfId="0" applyFont="1" applyFill="1" applyBorder="1" applyAlignment="1">
      <alignment horizontal="center" vertical="center" wrapText="1"/>
    </xf>
    <xf numFmtId="0" fontId="43" fillId="0" borderId="30" xfId="0" applyFont="1" applyFill="1" applyBorder="1" applyAlignment="1">
      <alignment/>
    </xf>
    <xf numFmtId="0" fontId="44" fillId="0" borderId="26" xfId="0" applyFont="1" applyFill="1" applyBorder="1" applyAlignment="1">
      <alignment horizontal="center"/>
    </xf>
    <xf numFmtId="0" fontId="44" fillId="0" borderId="27" xfId="0" applyFont="1" applyFill="1" applyBorder="1" applyAlignment="1">
      <alignment horizontal="center"/>
    </xf>
    <xf numFmtId="0" fontId="44" fillId="0" borderId="28" xfId="0" applyFont="1" applyFill="1" applyBorder="1" applyAlignment="1">
      <alignment horizontal="center"/>
    </xf>
    <xf numFmtId="9" fontId="43" fillId="0" borderId="11" xfId="0" applyNumberFormat="1" applyFont="1" applyFill="1" applyBorder="1" applyAlignment="1">
      <alignment horizontal="center" vertical="center" wrapText="1"/>
    </xf>
    <xf numFmtId="0" fontId="2" fillId="0" borderId="0" xfId="0" applyFont="1" applyAlignment="1">
      <alignment horizontal="left" vertical="top"/>
    </xf>
    <xf numFmtId="0" fontId="43" fillId="0" borderId="0" xfId="0" applyFont="1" applyFill="1" applyAlignment="1">
      <alignment horizontal="left" wrapText="1"/>
    </xf>
    <xf numFmtId="0" fontId="43" fillId="0" borderId="0" xfId="0" applyFont="1" applyFill="1" applyAlignment="1">
      <alignment horizontal="left"/>
    </xf>
    <xf numFmtId="0" fontId="2" fillId="33" borderId="0" xfId="0" applyFont="1" applyFill="1" applyAlignment="1">
      <alignment horizontal="left" vertical="top" wrapText="1"/>
    </xf>
    <xf numFmtId="0" fontId="2" fillId="33" borderId="0" xfId="0" applyFont="1" applyFill="1" applyAlignment="1">
      <alignment horizontal="left" vertical="top"/>
    </xf>
    <xf numFmtId="0" fontId="43" fillId="0" borderId="22" xfId="0" applyFont="1" applyBorder="1" applyAlignment="1">
      <alignment horizontal="left" wrapText="1"/>
    </xf>
    <xf numFmtId="0" fontId="43" fillId="0" borderId="22" xfId="0" applyFont="1" applyBorder="1" applyAlignment="1">
      <alignment horizontal="left"/>
    </xf>
    <xf numFmtId="9" fontId="43" fillId="0" borderId="13" xfId="0" applyNumberFormat="1" applyFont="1" applyFill="1" applyBorder="1" applyAlignment="1">
      <alignment horizontal="center" vertical="center"/>
    </xf>
    <xf numFmtId="9" fontId="43" fillId="0" borderId="24" xfId="0" applyNumberFormat="1" applyFont="1" applyFill="1" applyBorder="1" applyAlignment="1">
      <alignment horizontal="center" vertical="center"/>
    </xf>
    <xf numFmtId="9" fontId="43" fillId="0" borderId="17" xfId="0" applyNumberFormat="1" applyFont="1" applyFill="1" applyBorder="1" applyAlignment="1">
      <alignment horizontal="center" vertical="center"/>
    </xf>
    <xf numFmtId="9" fontId="43" fillId="0" borderId="13" xfId="0" applyNumberFormat="1" applyFont="1" applyFill="1" applyBorder="1" applyAlignment="1">
      <alignment horizontal="center" vertical="center" wrapText="1"/>
    </xf>
    <xf numFmtId="9" fontId="43" fillId="0" borderId="31" xfId="0" applyNumberFormat="1" applyFont="1" applyFill="1" applyBorder="1" applyAlignment="1">
      <alignment horizontal="center" vertical="center"/>
    </xf>
    <xf numFmtId="0" fontId="43" fillId="0" borderId="0" xfId="0" applyFont="1" applyBorder="1" applyAlignment="1">
      <alignment horizontal="center"/>
    </xf>
    <xf numFmtId="0" fontId="4" fillId="0" borderId="20" xfId="0" applyFont="1" applyFill="1" applyBorder="1" applyAlignment="1">
      <alignment horizontal="center" vertical="center" wrapText="1"/>
    </xf>
    <xf numFmtId="0" fontId="4" fillId="0" borderId="32"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4" fillId="34"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44" fillId="0" borderId="28" xfId="0" applyFont="1" applyFill="1" applyBorder="1" applyAlignment="1">
      <alignment horizontal="center" vertical="center" wrapText="1"/>
    </xf>
    <xf numFmtId="0" fontId="44" fillId="34" borderId="28" xfId="0" applyFont="1" applyFill="1" applyBorder="1" applyAlignment="1">
      <alignment horizontal="center" vertical="center" wrapText="1"/>
    </xf>
    <xf numFmtId="0" fontId="44" fillId="0" borderId="26" xfId="0" applyFont="1" applyFill="1" applyBorder="1" applyAlignment="1">
      <alignment horizontal="center" vertical="center" wrapText="1"/>
    </xf>
    <xf numFmtId="9" fontId="43" fillId="0" borderId="20" xfId="0" applyNumberFormat="1" applyFont="1" applyFill="1" applyBorder="1" applyAlignment="1">
      <alignment horizontal="center" vertical="center"/>
    </xf>
    <xf numFmtId="9" fontId="43" fillId="0" borderId="25" xfId="0" applyNumberFormat="1" applyFont="1" applyFill="1" applyBorder="1" applyAlignment="1">
      <alignment horizontal="center" vertical="center"/>
    </xf>
    <xf numFmtId="9" fontId="43" fillId="0" borderId="21" xfId="0" applyNumberFormat="1" applyFont="1" applyFill="1" applyBorder="1" applyAlignment="1">
      <alignment horizontal="center" vertical="center"/>
    </xf>
    <xf numFmtId="9" fontId="43" fillId="0" borderId="32" xfId="0" applyNumberFormat="1"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3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3" fillId="0" borderId="18" xfId="0" applyFont="1" applyFill="1" applyBorder="1" applyAlignment="1">
      <alignment wrapText="1"/>
    </xf>
    <xf numFmtId="0" fontId="43" fillId="0" borderId="11" xfId="0" applyFont="1" applyFill="1" applyBorder="1" applyAlignment="1">
      <alignment wrapText="1"/>
    </xf>
    <xf numFmtId="0" fontId="43" fillId="0" borderId="15" xfId="0" applyFont="1" applyFill="1" applyBorder="1" applyAlignment="1">
      <alignment wrapText="1"/>
    </xf>
    <xf numFmtId="0" fontId="43" fillId="0" borderId="19" xfId="0" applyFont="1" applyFill="1" applyBorder="1" applyAlignment="1">
      <alignment wrapText="1"/>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22" xfId="0" applyFont="1" applyFill="1" applyBorder="1" applyAlignment="1">
      <alignment horizontal="center" vertical="center" wrapText="1"/>
    </xf>
    <xf numFmtId="9" fontId="43" fillId="0" borderId="24" xfId="0" applyNumberFormat="1" applyFont="1" applyFill="1" applyBorder="1" applyAlignment="1">
      <alignment horizontal="center" vertical="center" wrapText="1"/>
    </xf>
    <xf numFmtId="9" fontId="43" fillId="0" borderId="18" xfId="0" applyNumberFormat="1" applyFont="1" applyFill="1" applyBorder="1" applyAlignment="1">
      <alignment horizontal="center" vertical="center"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J20"/>
  <sheetViews>
    <sheetView showGridLines="0" zoomScalePageLayoutView="0" workbookViewId="0" topLeftCell="A1">
      <selection activeCell="N13" sqref="N13"/>
    </sheetView>
  </sheetViews>
  <sheetFormatPr defaultColWidth="11.421875" defaultRowHeight="15"/>
  <cols>
    <col min="1" max="1" width="3.421875" style="0" customWidth="1"/>
    <col min="2" max="2" width="5.57421875" style="0" customWidth="1"/>
    <col min="3" max="3" width="32.00390625" style="0" customWidth="1"/>
    <col min="4" max="4" width="10.57421875" style="0" customWidth="1"/>
    <col min="5" max="5" width="10.140625" style="0" customWidth="1"/>
    <col min="6" max="6" width="9.00390625" style="0" customWidth="1"/>
    <col min="7" max="7" width="9.140625" style="0" customWidth="1"/>
    <col min="8" max="8" width="8.140625" style="0" customWidth="1"/>
    <col min="9" max="9" width="9.57421875" style="0" customWidth="1"/>
    <col min="10" max="10" width="10.140625" style="0" customWidth="1"/>
  </cols>
  <sheetData>
    <row r="1" spans="2:10" ht="15">
      <c r="B1" s="1"/>
      <c r="C1" s="1"/>
      <c r="D1" s="2"/>
      <c r="E1" s="1"/>
      <c r="F1" s="1"/>
      <c r="G1" s="1"/>
      <c r="H1" s="1"/>
      <c r="I1" s="1"/>
      <c r="J1" s="1"/>
    </row>
    <row r="2" spans="2:10" ht="15">
      <c r="B2" s="46" t="s">
        <v>44</v>
      </c>
      <c r="C2" s="47"/>
      <c r="D2" s="47"/>
      <c r="E2" s="47"/>
      <c r="F2" s="47"/>
      <c r="G2" s="47"/>
      <c r="H2" s="47"/>
      <c r="I2" s="47"/>
      <c r="J2" s="47"/>
    </row>
    <row r="3" spans="2:10" ht="15">
      <c r="B3" s="13"/>
      <c r="C3" s="13"/>
      <c r="D3" s="13"/>
      <c r="E3" s="13"/>
      <c r="F3" s="13"/>
      <c r="G3" s="13"/>
      <c r="H3" s="13"/>
      <c r="I3" s="13"/>
      <c r="J3" s="14" t="s">
        <v>20</v>
      </c>
    </row>
    <row r="4" spans="2:10" ht="15">
      <c r="B4" s="39"/>
      <c r="C4" s="40"/>
      <c r="D4" s="57" t="s">
        <v>10</v>
      </c>
      <c r="E4" s="58"/>
      <c r="F4" s="58"/>
      <c r="G4" s="58"/>
      <c r="H4" s="58"/>
      <c r="I4" s="58"/>
      <c r="J4" s="59"/>
    </row>
    <row r="5" spans="2:10" ht="15">
      <c r="B5" s="39"/>
      <c r="C5" s="40"/>
      <c r="D5" s="48" t="s">
        <v>6</v>
      </c>
      <c r="E5" s="49"/>
      <c r="F5" s="50"/>
      <c r="G5" s="51" t="s">
        <v>2</v>
      </c>
      <c r="H5" s="51" t="s">
        <v>3</v>
      </c>
      <c r="I5" s="53" t="s">
        <v>4</v>
      </c>
      <c r="J5" s="55" t="s">
        <v>5</v>
      </c>
    </row>
    <row r="6" spans="2:10" ht="33.75">
      <c r="B6" s="41"/>
      <c r="C6" s="42"/>
      <c r="D6" s="4" t="s">
        <v>0</v>
      </c>
      <c r="E6" s="4" t="s">
        <v>1</v>
      </c>
      <c r="F6" s="4" t="s">
        <v>7</v>
      </c>
      <c r="G6" s="52"/>
      <c r="H6" s="52"/>
      <c r="I6" s="54"/>
      <c r="J6" s="56"/>
    </row>
    <row r="7" spans="2:10" ht="28.5" customHeight="1">
      <c r="B7" s="43" t="s">
        <v>45</v>
      </c>
      <c r="C7" s="29" t="s">
        <v>9</v>
      </c>
      <c r="D7" s="30">
        <f aca="true" t="shared" si="0" ref="D7:J7">D8+D11+D12+D13</f>
        <v>79.03999999999999</v>
      </c>
      <c r="E7" s="31">
        <f t="shared" si="0"/>
        <v>65.82</v>
      </c>
      <c r="F7" s="30">
        <f t="shared" si="0"/>
        <v>76.73</v>
      </c>
      <c r="G7" s="31">
        <f t="shared" si="0"/>
        <v>81.37</v>
      </c>
      <c r="H7" s="31">
        <f t="shared" si="0"/>
        <v>72.96</v>
      </c>
      <c r="I7" s="32">
        <f t="shared" si="0"/>
        <v>94.50999999999999</v>
      </c>
      <c r="J7" s="33">
        <f t="shared" si="0"/>
        <v>13.270000000000001</v>
      </c>
    </row>
    <row r="8" spans="2:10" ht="15" customHeight="1">
      <c r="B8" s="44"/>
      <c r="C8" s="28" t="s">
        <v>31</v>
      </c>
      <c r="D8" s="5">
        <f aca="true" t="shared" si="1" ref="D8:J8">D9+D10</f>
        <v>74.75</v>
      </c>
      <c r="E8" s="6">
        <f t="shared" si="1"/>
        <v>62.86</v>
      </c>
      <c r="F8" s="5">
        <f t="shared" si="1"/>
        <v>72.67</v>
      </c>
      <c r="G8" s="6">
        <f t="shared" si="1"/>
        <v>5.75</v>
      </c>
      <c r="H8" s="6">
        <f t="shared" si="1"/>
        <v>1.82</v>
      </c>
      <c r="I8" s="7">
        <f t="shared" si="1"/>
        <v>0.53</v>
      </c>
      <c r="J8" s="8">
        <f t="shared" si="1"/>
        <v>10.89</v>
      </c>
    </row>
    <row r="9" spans="2:10" ht="15">
      <c r="B9" s="44"/>
      <c r="C9" s="28" t="s">
        <v>21</v>
      </c>
      <c r="D9" s="5">
        <v>68.57</v>
      </c>
      <c r="E9" s="6">
        <v>20.57</v>
      </c>
      <c r="F9" s="5">
        <v>60.16</v>
      </c>
      <c r="G9" s="6">
        <v>4.77</v>
      </c>
      <c r="H9" s="6">
        <v>1.09</v>
      </c>
      <c r="I9" s="7">
        <v>0.49</v>
      </c>
      <c r="J9" s="8">
        <v>5.82</v>
      </c>
    </row>
    <row r="10" spans="2:10" ht="15">
      <c r="B10" s="44"/>
      <c r="C10" s="28" t="s">
        <v>22</v>
      </c>
      <c r="D10" s="5">
        <v>6.18</v>
      </c>
      <c r="E10" s="6">
        <v>42.29</v>
      </c>
      <c r="F10" s="5">
        <v>12.51</v>
      </c>
      <c r="G10" s="6">
        <v>0.98</v>
      </c>
      <c r="H10" s="6">
        <v>0.73</v>
      </c>
      <c r="I10" s="7">
        <v>0.04</v>
      </c>
      <c r="J10" s="8">
        <v>5.07</v>
      </c>
    </row>
    <row r="11" spans="2:10" ht="15">
      <c r="B11" s="44"/>
      <c r="C11" s="28" t="s">
        <v>8</v>
      </c>
      <c r="D11" s="5">
        <f>2.14+0.16</f>
        <v>2.3000000000000003</v>
      </c>
      <c r="E11" s="6">
        <f>0.74+1.29</f>
        <v>2.0300000000000002</v>
      </c>
      <c r="F11" s="5">
        <v>2.25</v>
      </c>
      <c r="G11" s="6">
        <v>75.14</v>
      </c>
      <c r="H11" s="6">
        <v>0.17</v>
      </c>
      <c r="I11" s="7">
        <v>0.04</v>
      </c>
      <c r="J11" s="8">
        <f>0.43+1.3</f>
        <v>1.73</v>
      </c>
    </row>
    <row r="12" spans="2:10" ht="15">
      <c r="B12" s="44"/>
      <c r="C12" s="28" t="s">
        <v>3</v>
      </c>
      <c r="D12" s="5">
        <v>0.53</v>
      </c>
      <c r="E12" s="6">
        <v>0.46</v>
      </c>
      <c r="F12" s="5">
        <v>0.52</v>
      </c>
      <c r="G12" s="6">
        <v>0.17</v>
      </c>
      <c r="H12" s="6">
        <v>70.1</v>
      </c>
      <c r="I12" s="7">
        <v>0.17</v>
      </c>
      <c r="J12" s="8">
        <v>0.32</v>
      </c>
    </row>
    <row r="13" spans="2:10" ht="15">
      <c r="B13" s="44"/>
      <c r="C13" s="27" t="s">
        <v>4</v>
      </c>
      <c r="D13" s="5">
        <v>1.46</v>
      </c>
      <c r="E13" s="6">
        <v>0.47</v>
      </c>
      <c r="F13" s="5">
        <v>1.29</v>
      </c>
      <c r="G13" s="6">
        <v>0.31</v>
      </c>
      <c r="H13" s="6">
        <v>0.87</v>
      </c>
      <c r="I13" s="7">
        <v>93.77</v>
      </c>
      <c r="J13" s="8">
        <v>0.33</v>
      </c>
    </row>
    <row r="14" spans="2:10" ht="23.25">
      <c r="B14" s="44"/>
      <c r="C14" s="29" t="s">
        <v>23</v>
      </c>
      <c r="D14" s="33">
        <f>D15+D16-D17+8.88</f>
        <v>20.97</v>
      </c>
      <c r="E14" s="31">
        <f>E15+E16-E17+10.57</f>
        <v>34.19</v>
      </c>
      <c r="F14" s="30">
        <f>F15+F16-F17+9.17</f>
        <v>23.28</v>
      </c>
      <c r="G14" s="31">
        <f>G15+G16-G17+7.7</f>
        <v>18.61</v>
      </c>
      <c r="H14" s="31">
        <f>H15+H16-H17+9.75</f>
        <v>27.05</v>
      </c>
      <c r="I14" s="32">
        <f>I15+I16-I17+4.81</f>
        <v>5.51</v>
      </c>
      <c r="J14" s="33">
        <f>J15+J16-J17+20.32</f>
        <v>86.73000000000002</v>
      </c>
    </row>
    <row r="15" spans="2:10" ht="15">
      <c r="B15" s="44"/>
      <c r="C15" s="28" t="s">
        <v>24</v>
      </c>
      <c r="D15" s="5">
        <f>D17+3.46</f>
        <v>6.71</v>
      </c>
      <c r="E15" s="6">
        <f>E17+9.24</f>
        <v>15.57</v>
      </c>
      <c r="F15" s="5">
        <f>F17+4.48</f>
        <v>8.27</v>
      </c>
      <c r="G15" s="6">
        <f>G17+5.12</f>
        <v>7.33</v>
      </c>
      <c r="H15" s="6">
        <f>H17+0.48</f>
        <v>1.66</v>
      </c>
      <c r="I15" s="7">
        <f>I17+0.05</f>
        <v>0.08</v>
      </c>
      <c r="J15" s="8">
        <f>J17+41.09</f>
        <v>52.260000000000005</v>
      </c>
    </row>
    <row r="16" spans="2:10" ht="15">
      <c r="B16" s="44"/>
      <c r="C16" s="28" t="s">
        <v>25</v>
      </c>
      <c r="D16" s="5">
        <f>D17+D18+2.77</f>
        <v>8.629999999999999</v>
      </c>
      <c r="E16" s="6">
        <f>E17+E18+3.87</f>
        <v>14.379999999999999</v>
      </c>
      <c r="F16" s="5">
        <f>F17+F18+2.96</f>
        <v>9.629999999999999</v>
      </c>
      <c r="G16" s="6">
        <f>G17+G18+1.83</f>
        <v>5.79</v>
      </c>
      <c r="H16" s="6">
        <f>H17+H18+11.45</f>
        <v>16.82</v>
      </c>
      <c r="I16" s="7">
        <f>I17+I18+0.34</f>
        <v>0.6500000000000001</v>
      </c>
      <c r="J16" s="8">
        <f>J17+J18+5.24</f>
        <v>25.32</v>
      </c>
    </row>
    <row r="17" spans="2:10" ht="15">
      <c r="B17" s="44"/>
      <c r="C17" s="28" t="s">
        <v>27</v>
      </c>
      <c r="D17" s="5">
        <v>3.25</v>
      </c>
      <c r="E17" s="6">
        <v>6.33</v>
      </c>
      <c r="F17" s="5">
        <v>3.79</v>
      </c>
      <c r="G17" s="6">
        <v>2.21</v>
      </c>
      <c r="H17" s="6">
        <v>1.18</v>
      </c>
      <c r="I17" s="7">
        <v>0.03</v>
      </c>
      <c r="J17" s="8">
        <v>11.17</v>
      </c>
    </row>
    <row r="18" spans="2:10" ht="15">
      <c r="B18" s="44"/>
      <c r="C18" s="28" t="s">
        <v>28</v>
      </c>
      <c r="D18" s="5">
        <v>2.61</v>
      </c>
      <c r="E18" s="6">
        <v>4.18</v>
      </c>
      <c r="F18" s="5">
        <v>2.88</v>
      </c>
      <c r="G18" s="6">
        <v>1.75</v>
      </c>
      <c r="H18" s="6">
        <v>4.19</v>
      </c>
      <c r="I18" s="7">
        <v>0.28</v>
      </c>
      <c r="J18" s="8">
        <v>8.91</v>
      </c>
    </row>
    <row r="19" spans="2:10" ht="15">
      <c r="B19" s="45"/>
      <c r="C19" s="27" t="s">
        <v>26</v>
      </c>
      <c r="D19" s="9">
        <v>0.32</v>
      </c>
      <c r="E19" s="10">
        <v>0.15</v>
      </c>
      <c r="F19" s="9">
        <v>0.29</v>
      </c>
      <c r="G19" s="10">
        <v>0.04</v>
      </c>
      <c r="H19" s="10">
        <v>0.48</v>
      </c>
      <c r="I19" s="11">
        <v>1.23</v>
      </c>
      <c r="J19" s="12">
        <v>0.12</v>
      </c>
    </row>
    <row r="20" spans="2:10" ht="176.25" customHeight="1">
      <c r="B20" s="37" t="s">
        <v>40</v>
      </c>
      <c r="C20" s="38"/>
      <c r="D20" s="38"/>
      <c r="E20" s="38"/>
      <c r="F20" s="38"/>
      <c r="G20" s="38"/>
      <c r="H20" s="38"/>
      <c r="I20" s="38"/>
      <c r="J20" s="38"/>
    </row>
  </sheetData>
  <sheetProtection/>
  <mergeCells count="10">
    <mergeCell ref="B20:J20"/>
    <mergeCell ref="B4:C6"/>
    <mergeCell ref="B7:B19"/>
    <mergeCell ref="B2:J2"/>
    <mergeCell ref="D5:F5"/>
    <mergeCell ref="G5:G6"/>
    <mergeCell ref="H5:H6"/>
    <mergeCell ref="I5:I6"/>
    <mergeCell ref="J5:J6"/>
    <mergeCell ref="D4:J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N26"/>
  <sheetViews>
    <sheetView showGridLines="0" zoomScalePageLayoutView="0" workbookViewId="0" topLeftCell="A1">
      <selection activeCell="R14" sqref="R14"/>
    </sheetView>
  </sheetViews>
  <sheetFormatPr defaultColWidth="11.421875" defaultRowHeight="15"/>
  <cols>
    <col min="1" max="1" width="3.7109375" style="1" customWidth="1"/>
    <col min="2" max="2" width="7.7109375" style="1" customWidth="1"/>
    <col min="3" max="3" width="8.421875" style="1" customWidth="1"/>
    <col min="4" max="4" width="35.00390625" style="1" customWidth="1"/>
    <col min="5" max="16384" width="11.421875" style="1" customWidth="1"/>
  </cols>
  <sheetData>
    <row r="2" spans="2:13" ht="12" customHeight="1">
      <c r="B2" s="61" t="s">
        <v>30</v>
      </c>
      <c r="C2" s="61"/>
      <c r="D2" s="61"/>
      <c r="E2" s="61"/>
      <c r="F2" s="61"/>
      <c r="G2" s="61"/>
      <c r="H2" s="61"/>
      <c r="I2" s="61"/>
      <c r="J2" s="61"/>
      <c r="K2" s="61"/>
      <c r="L2" s="61"/>
      <c r="M2" s="61"/>
    </row>
    <row r="3" spans="2:13" ht="11.25" customHeight="1">
      <c r="B3" s="15"/>
      <c r="C3" s="15"/>
      <c r="D3" s="15"/>
      <c r="E3" s="15"/>
      <c r="F3" s="15"/>
      <c r="G3" s="15"/>
      <c r="H3" s="15"/>
      <c r="I3" s="15"/>
      <c r="J3" s="15"/>
      <c r="K3" s="15"/>
      <c r="L3" s="15"/>
      <c r="M3" s="14" t="s">
        <v>20</v>
      </c>
    </row>
    <row r="4" spans="2:14" ht="33.75">
      <c r="B4" s="73"/>
      <c r="C4" s="73"/>
      <c r="D4" s="73"/>
      <c r="E4" s="81" t="s">
        <v>41</v>
      </c>
      <c r="F4" s="77" t="s">
        <v>33</v>
      </c>
      <c r="G4" s="77" t="s">
        <v>34</v>
      </c>
      <c r="H4" s="77" t="s">
        <v>35</v>
      </c>
      <c r="I4" s="80" t="s">
        <v>36</v>
      </c>
      <c r="J4" s="79" t="s">
        <v>37</v>
      </c>
      <c r="K4" s="78" t="s">
        <v>38</v>
      </c>
      <c r="L4" s="78" t="s">
        <v>13</v>
      </c>
      <c r="M4" s="79" t="s">
        <v>14</v>
      </c>
      <c r="N4" s="3"/>
    </row>
    <row r="5" spans="2:13" ht="15">
      <c r="B5" s="53" t="s">
        <v>6</v>
      </c>
      <c r="C5" s="51" t="s">
        <v>0</v>
      </c>
      <c r="D5" s="89" t="s">
        <v>11</v>
      </c>
      <c r="E5" s="82">
        <v>0.4629</v>
      </c>
      <c r="F5" s="16">
        <v>0.2211</v>
      </c>
      <c r="G5" s="16">
        <v>0.3028</v>
      </c>
      <c r="H5" s="16">
        <v>0.2727</v>
      </c>
      <c r="I5" s="68">
        <v>0.2034</v>
      </c>
      <c r="J5" s="68">
        <v>0.1958</v>
      </c>
      <c r="K5" s="16">
        <v>0.5278</v>
      </c>
      <c r="L5" s="16">
        <v>0.2228</v>
      </c>
      <c r="M5" s="68">
        <v>0.0536</v>
      </c>
    </row>
    <row r="6" spans="2:13" ht="23.25">
      <c r="B6" s="74"/>
      <c r="C6" s="93"/>
      <c r="D6" s="90" t="s">
        <v>15</v>
      </c>
      <c r="E6" s="82">
        <v>0.5912</v>
      </c>
      <c r="F6" s="16">
        <v>0.2679</v>
      </c>
      <c r="G6" s="16">
        <v>0.3135</v>
      </c>
      <c r="H6" s="16">
        <v>0.2565</v>
      </c>
      <c r="I6" s="68">
        <v>0.1621</v>
      </c>
      <c r="J6" s="68">
        <v>0.2306</v>
      </c>
      <c r="K6" s="16">
        <v>0.3647</v>
      </c>
      <c r="L6" s="16">
        <v>0.3477</v>
      </c>
      <c r="M6" s="68">
        <v>0.0571</v>
      </c>
    </row>
    <row r="7" spans="2:13" ht="23.25">
      <c r="B7" s="74"/>
      <c r="C7" s="93"/>
      <c r="D7" s="90" t="s">
        <v>12</v>
      </c>
      <c r="E7" s="82">
        <v>0.4583</v>
      </c>
      <c r="F7" s="16">
        <v>0.3345</v>
      </c>
      <c r="G7" s="16">
        <v>0.3468</v>
      </c>
      <c r="H7" s="16">
        <v>0.205</v>
      </c>
      <c r="I7" s="68">
        <v>0.1137</v>
      </c>
      <c r="J7" s="68">
        <v>0.1517</v>
      </c>
      <c r="K7" s="16">
        <v>0.5061</v>
      </c>
      <c r="L7" s="16">
        <v>0.2686</v>
      </c>
      <c r="M7" s="68">
        <v>0.0736</v>
      </c>
    </row>
    <row r="8" spans="2:13" ht="15">
      <c r="B8" s="74"/>
      <c r="C8" s="51" t="s">
        <v>1</v>
      </c>
      <c r="D8" s="89" t="s">
        <v>11</v>
      </c>
      <c r="E8" s="83">
        <v>0.5833</v>
      </c>
      <c r="F8" s="17">
        <v>0.1612</v>
      </c>
      <c r="G8" s="17">
        <v>0.2778</v>
      </c>
      <c r="H8" s="17">
        <v>0.3241</v>
      </c>
      <c r="I8" s="69">
        <v>0.2369</v>
      </c>
      <c r="J8" s="69">
        <v>0.1802</v>
      </c>
      <c r="K8" s="17">
        <v>0.2849</v>
      </c>
      <c r="L8" s="17">
        <v>0.4582</v>
      </c>
      <c r="M8" s="69">
        <v>0.0767</v>
      </c>
    </row>
    <row r="9" spans="2:13" ht="23.25">
      <c r="B9" s="74"/>
      <c r="C9" s="93"/>
      <c r="D9" s="90" t="s">
        <v>15</v>
      </c>
      <c r="E9" s="82">
        <v>0.5767</v>
      </c>
      <c r="F9" s="16">
        <v>0.2658</v>
      </c>
      <c r="G9" s="16">
        <v>0.3081</v>
      </c>
      <c r="H9" s="16">
        <v>0.2644</v>
      </c>
      <c r="I9" s="68">
        <v>0.1618</v>
      </c>
      <c r="J9" s="68">
        <v>0.1977</v>
      </c>
      <c r="K9" s="16">
        <v>0.3218</v>
      </c>
      <c r="L9" s="16">
        <v>0.4054</v>
      </c>
      <c r="M9" s="68">
        <v>0.0751</v>
      </c>
    </row>
    <row r="10" spans="2:13" ht="23.25">
      <c r="B10" s="74"/>
      <c r="C10" s="94"/>
      <c r="D10" s="91" t="s">
        <v>12</v>
      </c>
      <c r="E10" s="84">
        <v>0.5601</v>
      </c>
      <c r="F10" s="18">
        <v>0.2922</v>
      </c>
      <c r="G10" s="18">
        <v>0.3036</v>
      </c>
      <c r="H10" s="18">
        <v>0.2522</v>
      </c>
      <c r="I10" s="70">
        <v>0.152</v>
      </c>
      <c r="J10" s="70">
        <v>0.1729</v>
      </c>
      <c r="K10" s="18">
        <v>0.3383</v>
      </c>
      <c r="L10" s="18">
        <v>0.3967</v>
      </c>
      <c r="M10" s="70">
        <v>0.0921</v>
      </c>
    </row>
    <row r="11" spans="2:13" ht="15">
      <c r="B11" s="74"/>
      <c r="C11" s="93" t="s">
        <v>7</v>
      </c>
      <c r="D11" s="90" t="s">
        <v>11</v>
      </c>
      <c r="E11" s="82">
        <v>0.484</v>
      </c>
      <c r="F11" s="16">
        <v>0.2206</v>
      </c>
      <c r="G11" s="16">
        <v>0.3022</v>
      </c>
      <c r="H11" s="16">
        <v>0.2765</v>
      </c>
      <c r="I11" s="68">
        <v>0.2007</v>
      </c>
      <c r="J11" s="68">
        <v>0.1939</v>
      </c>
      <c r="K11" s="16">
        <v>0.4823</v>
      </c>
      <c r="L11" s="16">
        <v>0.2659</v>
      </c>
      <c r="M11" s="68">
        <v>0.0579</v>
      </c>
    </row>
    <row r="12" spans="2:13" ht="23.25">
      <c r="B12" s="74"/>
      <c r="C12" s="93"/>
      <c r="D12" s="90" t="s">
        <v>15</v>
      </c>
      <c r="E12" s="82">
        <v>0.6934</v>
      </c>
      <c r="F12" s="16">
        <v>0.2646</v>
      </c>
      <c r="G12" s="16">
        <v>0.2972</v>
      </c>
      <c r="H12" s="16">
        <v>0.2549</v>
      </c>
      <c r="I12" s="68">
        <v>0.1832</v>
      </c>
      <c r="J12" s="68">
        <v>0.2768</v>
      </c>
      <c r="K12" s="16">
        <v>0.3428</v>
      </c>
      <c r="L12" s="16">
        <v>0.332</v>
      </c>
      <c r="M12" s="68">
        <v>0.0484</v>
      </c>
    </row>
    <row r="13" spans="2:13" ht="23.25">
      <c r="B13" s="74"/>
      <c r="C13" s="93"/>
      <c r="D13" s="90" t="s">
        <v>12</v>
      </c>
      <c r="E13" s="82">
        <v>0.4845</v>
      </c>
      <c r="F13" s="16">
        <v>0.3236</v>
      </c>
      <c r="G13" s="16">
        <v>0.3357</v>
      </c>
      <c r="H13" s="16">
        <v>0.2171</v>
      </c>
      <c r="I13" s="68">
        <v>0.1236</v>
      </c>
      <c r="J13" s="68">
        <v>0.1571</v>
      </c>
      <c r="K13" s="16">
        <v>0.4629</v>
      </c>
      <c r="L13" s="16">
        <v>0.3016</v>
      </c>
      <c r="M13" s="68">
        <v>0.0784</v>
      </c>
    </row>
    <row r="14" spans="2:13" ht="15">
      <c r="B14" s="53" t="s">
        <v>2</v>
      </c>
      <c r="C14" s="95"/>
      <c r="D14" s="89" t="s">
        <v>11</v>
      </c>
      <c r="E14" s="83">
        <v>0.995</v>
      </c>
      <c r="F14" s="17">
        <v>0.64</v>
      </c>
      <c r="G14" s="17">
        <v>0.3051</v>
      </c>
      <c r="H14" s="17">
        <v>0.0546</v>
      </c>
      <c r="I14" s="69">
        <v>0.0003</v>
      </c>
      <c r="J14" s="69">
        <v>0.9334</v>
      </c>
      <c r="K14" s="17">
        <v>0.0628</v>
      </c>
      <c r="L14" s="17">
        <v>0.0033</v>
      </c>
      <c r="M14" s="69">
        <v>0.0005</v>
      </c>
    </row>
    <row r="15" spans="2:13" ht="23.25">
      <c r="B15" s="74"/>
      <c r="C15" s="86"/>
      <c r="D15" s="90" t="s">
        <v>15</v>
      </c>
      <c r="E15" s="82">
        <v>0.954</v>
      </c>
      <c r="F15" s="16">
        <v>0.6574</v>
      </c>
      <c r="G15" s="16">
        <v>0.287</v>
      </c>
      <c r="H15" s="16">
        <v>0.0525</v>
      </c>
      <c r="I15" s="68">
        <v>0.0031</v>
      </c>
      <c r="J15" s="68">
        <v>0.787</v>
      </c>
      <c r="K15" s="16">
        <v>0.1204</v>
      </c>
      <c r="L15" s="16">
        <v>0.0772</v>
      </c>
      <c r="M15" s="68">
        <v>0.0154</v>
      </c>
    </row>
    <row r="16" spans="2:13" ht="23.25">
      <c r="B16" s="74"/>
      <c r="C16" s="86"/>
      <c r="D16" s="90" t="s">
        <v>12</v>
      </c>
      <c r="E16" s="82">
        <v>0.9648</v>
      </c>
      <c r="F16" s="16">
        <v>0.6422</v>
      </c>
      <c r="G16" s="16">
        <v>0.3195</v>
      </c>
      <c r="H16" s="16">
        <v>0.0383</v>
      </c>
      <c r="I16" s="68">
        <v>0</v>
      </c>
      <c r="J16" s="68">
        <v>0.881</v>
      </c>
      <c r="K16" s="16">
        <v>0.0734</v>
      </c>
      <c r="L16" s="16">
        <v>0.0383</v>
      </c>
      <c r="M16" s="68">
        <v>0.0072</v>
      </c>
    </row>
    <row r="17" spans="2:13" ht="15">
      <c r="B17" s="53" t="s">
        <v>3</v>
      </c>
      <c r="C17" s="95"/>
      <c r="D17" s="89" t="s">
        <v>11</v>
      </c>
      <c r="E17" s="83">
        <v>0.41</v>
      </c>
      <c r="F17" s="17">
        <v>0.019</v>
      </c>
      <c r="G17" s="17">
        <v>0.2046</v>
      </c>
      <c r="H17" s="17">
        <v>0.37</v>
      </c>
      <c r="I17" s="69">
        <v>0.406</v>
      </c>
      <c r="J17" s="96" t="s">
        <v>39</v>
      </c>
      <c r="K17" s="97" t="s">
        <v>39</v>
      </c>
      <c r="L17" s="97" t="s">
        <v>39</v>
      </c>
      <c r="M17" s="96" t="s">
        <v>39</v>
      </c>
    </row>
    <row r="18" spans="2:13" ht="23.25">
      <c r="B18" s="74"/>
      <c r="C18" s="86"/>
      <c r="D18" s="90" t="s">
        <v>15</v>
      </c>
      <c r="E18" s="82">
        <v>0.404</v>
      </c>
      <c r="F18" s="16">
        <v>0.063</v>
      </c>
      <c r="G18" s="16">
        <v>0.276</v>
      </c>
      <c r="H18" s="16">
        <v>0.414</v>
      </c>
      <c r="I18" s="68">
        <v>0.248</v>
      </c>
      <c r="J18" s="71"/>
      <c r="K18" s="60"/>
      <c r="L18" s="60"/>
      <c r="M18" s="71"/>
    </row>
    <row r="19" spans="2:13" ht="23.25">
      <c r="B19" s="74"/>
      <c r="C19" s="86"/>
      <c r="D19" s="90" t="s">
        <v>12</v>
      </c>
      <c r="E19" s="82">
        <v>0.4425</v>
      </c>
      <c r="F19" s="16">
        <v>0.055</v>
      </c>
      <c r="G19" s="16">
        <v>0.341</v>
      </c>
      <c r="H19" s="16">
        <v>0.364</v>
      </c>
      <c r="I19" s="68">
        <v>0.24</v>
      </c>
      <c r="J19" s="71"/>
      <c r="K19" s="60"/>
      <c r="L19" s="60"/>
      <c r="M19" s="71"/>
    </row>
    <row r="20" spans="2:13" ht="15">
      <c r="B20" s="53" t="s">
        <v>4</v>
      </c>
      <c r="C20" s="95"/>
      <c r="D20" s="89" t="s">
        <v>11</v>
      </c>
      <c r="E20" s="83">
        <v>0.4627</v>
      </c>
      <c r="F20" s="17">
        <v>0.1548</v>
      </c>
      <c r="G20" s="17">
        <v>0.2044</v>
      </c>
      <c r="H20" s="17">
        <v>0.3135</v>
      </c>
      <c r="I20" s="69">
        <v>0.3273</v>
      </c>
      <c r="J20" s="69">
        <v>0.0639</v>
      </c>
      <c r="K20" s="17">
        <v>0.7164</v>
      </c>
      <c r="L20" s="17">
        <v>0.1176</v>
      </c>
      <c r="M20" s="69">
        <v>0.1021</v>
      </c>
    </row>
    <row r="21" spans="2:13" ht="23.25">
      <c r="B21" s="74"/>
      <c r="C21" s="86"/>
      <c r="D21" s="90" t="s">
        <v>15</v>
      </c>
      <c r="E21" s="82">
        <v>0.4587</v>
      </c>
      <c r="F21" s="16">
        <v>0.0909</v>
      </c>
      <c r="G21" s="16">
        <v>0.2107</v>
      </c>
      <c r="H21" s="16">
        <v>0.3512</v>
      </c>
      <c r="I21" s="68">
        <v>0.3471</v>
      </c>
      <c r="J21" s="68">
        <v>0.1694</v>
      </c>
      <c r="K21" s="16">
        <v>0.5496</v>
      </c>
      <c r="L21" s="16">
        <v>0.1983</v>
      </c>
      <c r="M21" s="68">
        <v>0.0826</v>
      </c>
    </row>
    <row r="22" spans="2:13" ht="24" thickBot="1">
      <c r="B22" s="75"/>
      <c r="C22" s="87"/>
      <c r="D22" s="92" t="s">
        <v>12</v>
      </c>
      <c r="E22" s="85">
        <v>0.4589</v>
      </c>
      <c r="F22" s="19">
        <v>0.1782</v>
      </c>
      <c r="G22" s="19">
        <v>0.1726</v>
      </c>
      <c r="H22" s="19">
        <v>0.278</v>
      </c>
      <c r="I22" s="72">
        <v>0.3712</v>
      </c>
      <c r="J22" s="72">
        <v>0.0662</v>
      </c>
      <c r="K22" s="19">
        <v>0.6393</v>
      </c>
      <c r="L22" s="19">
        <v>0.1561</v>
      </c>
      <c r="M22" s="72">
        <v>0.1384</v>
      </c>
    </row>
    <row r="23" spans="2:13" ht="15.75" thickTop="1">
      <c r="B23" s="74" t="s">
        <v>29</v>
      </c>
      <c r="C23" s="86"/>
      <c r="D23" s="90" t="s">
        <v>11</v>
      </c>
      <c r="E23" s="82">
        <v>0.6492</v>
      </c>
      <c r="F23" s="16">
        <v>0.2107</v>
      </c>
      <c r="G23" s="16">
        <v>0.3092</v>
      </c>
      <c r="H23" s="16">
        <v>0.299</v>
      </c>
      <c r="I23" s="68">
        <v>0.1812</v>
      </c>
      <c r="J23" s="68">
        <v>0.266</v>
      </c>
      <c r="K23" s="16">
        <v>0.1971</v>
      </c>
      <c r="L23" s="16">
        <v>0.4475</v>
      </c>
      <c r="M23" s="68">
        <v>0.0895</v>
      </c>
    </row>
    <row r="24" spans="2:13" ht="23.25">
      <c r="B24" s="74"/>
      <c r="C24" s="86"/>
      <c r="D24" s="90" t="s">
        <v>17</v>
      </c>
      <c r="E24" s="82">
        <v>0.618</v>
      </c>
      <c r="F24" s="16">
        <v>0.2725</v>
      </c>
      <c r="G24" s="16">
        <v>0.3199</v>
      </c>
      <c r="H24" s="16">
        <v>0.2714</v>
      </c>
      <c r="I24" s="68">
        <v>0.1361</v>
      </c>
      <c r="J24" s="68">
        <v>0.2355</v>
      </c>
      <c r="K24" s="16">
        <v>0.2669</v>
      </c>
      <c r="L24" s="16">
        <v>0.4068</v>
      </c>
      <c r="M24" s="68">
        <v>0.0908</v>
      </c>
    </row>
    <row r="25" spans="2:13" ht="15">
      <c r="B25" s="76"/>
      <c r="C25" s="88"/>
      <c r="D25" s="91" t="s">
        <v>16</v>
      </c>
      <c r="E25" s="84">
        <v>0.5794</v>
      </c>
      <c r="F25" s="18">
        <v>0.3109</v>
      </c>
      <c r="G25" s="18">
        <v>0.3304</v>
      </c>
      <c r="H25" s="18">
        <v>0.243</v>
      </c>
      <c r="I25" s="70">
        <v>0.1156</v>
      </c>
      <c r="J25" s="70">
        <v>0.208</v>
      </c>
      <c r="K25" s="18">
        <v>0.2414</v>
      </c>
      <c r="L25" s="18">
        <v>0.4318</v>
      </c>
      <c r="M25" s="70">
        <v>0.1187</v>
      </c>
    </row>
    <row r="26" spans="2:13" ht="132" customHeight="1">
      <c r="B26" s="62" t="s">
        <v>42</v>
      </c>
      <c r="C26" s="63"/>
      <c r="D26" s="63"/>
      <c r="E26" s="63"/>
      <c r="F26" s="63"/>
      <c r="G26" s="63"/>
      <c r="H26" s="63"/>
      <c r="I26" s="63"/>
      <c r="J26" s="63"/>
      <c r="K26" s="63"/>
      <c r="L26" s="63"/>
      <c r="M26" s="63"/>
    </row>
  </sheetData>
  <sheetProtection/>
  <mergeCells count="15">
    <mergeCell ref="C11:C13"/>
    <mergeCell ref="B14:C16"/>
    <mergeCell ref="B17:C19"/>
    <mergeCell ref="J17:J19"/>
    <mergeCell ref="K17:K19"/>
    <mergeCell ref="L17:L19"/>
    <mergeCell ref="M17:M19"/>
    <mergeCell ref="B20:C22"/>
    <mergeCell ref="B2:M2"/>
    <mergeCell ref="B23:C25"/>
    <mergeCell ref="B26:M26"/>
    <mergeCell ref="B4:D4"/>
    <mergeCell ref="B5:B13"/>
    <mergeCell ref="C5:C7"/>
    <mergeCell ref="C8:C10"/>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G12"/>
  <sheetViews>
    <sheetView showGridLines="0" tabSelected="1" zoomScalePageLayoutView="0" workbookViewId="0" topLeftCell="A1">
      <selection activeCell="I6" sqref="I6"/>
    </sheetView>
  </sheetViews>
  <sheetFormatPr defaultColWidth="11.421875" defaultRowHeight="15"/>
  <cols>
    <col min="1" max="1" width="3.28125" style="0" customWidth="1"/>
    <col min="2" max="2" width="28.140625" style="0" customWidth="1"/>
    <col min="3" max="7" width="6.7109375" style="0" customWidth="1"/>
  </cols>
  <sheetData>
    <row r="2" spans="2:7" ht="24.75" customHeight="1">
      <c r="B2" s="64" t="s">
        <v>43</v>
      </c>
      <c r="C2" s="65"/>
      <c r="D2" s="65"/>
      <c r="E2" s="65"/>
      <c r="F2" s="65"/>
      <c r="G2" s="65"/>
    </row>
    <row r="3" ht="11.25" customHeight="1">
      <c r="G3" s="26" t="s">
        <v>20</v>
      </c>
    </row>
    <row r="4" spans="2:7" ht="15">
      <c r="B4" s="20" t="s">
        <v>19</v>
      </c>
      <c r="C4" s="35">
        <v>2011</v>
      </c>
      <c r="D4" s="35">
        <v>2012</v>
      </c>
      <c r="E4" s="35">
        <v>2013</v>
      </c>
      <c r="F4" s="35">
        <v>2014</v>
      </c>
      <c r="G4" s="36">
        <v>2015</v>
      </c>
    </row>
    <row r="5" spans="2:7" ht="15">
      <c r="B5" s="20" t="s">
        <v>18</v>
      </c>
      <c r="C5" s="21">
        <v>2010</v>
      </c>
      <c r="D5" s="21">
        <v>2011</v>
      </c>
      <c r="E5" s="21">
        <v>2012</v>
      </c>
      <c r="F5" s="21">
        <v>2013</v>
      </c>
      <c r="G5" s="21">
        <v>2014</v>
      </c>
    </row>
    <row r="6" spans="2:7" ht="15">
      <c r="B6" s="22" t="s">
        <v>0</v>
      </c>
      <c r="C6" s="23">
        <f>2.9+2.59+2.94+3.78+12.19</f>
        <v>24.4</v>
      </c>
      <c r="D6" s="24">
        <f>2.86+2.56+2.82+3.64+10.33</f>
        <v>22.21</v>
      </c>
      <c r="E6" s="24">
        <f>2.75+2.64+2.55+3.39+9.68</f>
        <v>21.009999999999998</v>
      </c>
      <c r="F6" s="24">
        <f>3.12+2.44+2.67+3.57+9.2</f>
        <v>21</v>
      </c>
      <c r="G6" s="24">
        <v>20.97</v>
      </c>
    </row>
    <row r="7" spans="2:7" ht="15">
      <c r="B7" s="22" t="s">
        <v>1</v>
      </c>
      <c r="C7" s="24">
        <f>6.22+3.95+4.86+9.9+14.02</f>
        <v>38.95</v>
      </c>
      <c r="D7" s="24">
        <f>5.74+3.69+4.57+9.62+12.49</f>
        <v>36.11</v>
      </c>
      <c r="E7" s="24">
        <f>5.33+3.6+4.44+8.95+11.82</f>
        <v>34.14</v>
      </c>
      <c r="F7" s="24">
        <f>6.28+3.51+4.59+8.9+10.9</f>
        <v>34.18</v>
      </c>
      <c r="G7" s="24">
        <v>34.19</v>
      </c>
    </row>
    <row r="8" spans="2:7" ht="15">
      <c r="B8" s="22" t="s">
        <v>2</v>
      </c>
      <c r="C8" s="24">
        <f>1.52+2.03+2.4+4.67+12.38</f>
        <v>23</v>
      </c>
      <c r="D8" s="24">
        <f>1.97+1.89+2.2+4.29+9.68</f>
        <v>20.03</v>
      </c>
      <c r="E8" s="24">
        <f>1.81+1.81+2.41+4.75+9.15</f>
        <v>19.93</v>
      </c>
      <c r="F8" s="24">
        <f>1.93+1.87+1.87+4.47+8.66</f>
        <v>18.8</v>
      </c>
      <c r="G8" s="24">
        <f>2.21+1.83+1.75+5.12+7.7</f>
        <v>18.61</v>
      </c>
    </row>
    <row r="9" spans="2:7" ht="15">
      <c r="B9" s="34" t="s">
        <v>3</v>
      </c>
      <c r="C9" s="24">
        <f>0.98+0.01+11.3+4.41+0.48+12.88</f>
        <v>30.060000000000002</v>
      </c>
      <c r="D9" s="24">
        <f>0.91+10.42+4.78+0.37+12.82</f>
        <v>29.3</v>
      </c>
      <c r="E9" s="24">
        <f>0.92+11.35+4.25+0.42+11.04</f>
        <v>27.98</v>
      </c>
      <c r="F9" s="24">
        <f>1.31+11.09+4.87+0.39+10.8</f>
        <v>28.46</v>
      </c>
      <c r="G9" s="24">
        <v>27.05</v>
      </c>
    </row>
    <row r="10" spans="2:7" ht="15">
      <c r="B10" s="34" t="s">
        <v>4</v>
      </c>
      <c r="C10" s="24">
        <f>0.01+0.01+0.23+0.2+0.02+4.39</f>
        <v>4.859999999999999</v>
      </c>
      <c r="D10" s="24">
        <f>0.01+0.01+0.23+0.26+0.01+4.14</f>
        <v>4.66</v>
      </c>
      <c r="E10" s="24">
        <f>0.02+0.01+0.29+0.23+0.02+4.3</f>
        <v>4.87</v>
      </c>
      <c r="F10" s="24">
        <f>0.04+0.32+0.28+0.06+4.63</f>
        <v>5.33</v>
      </c>
      <c r="G10" s="24">
        <f>0.03+0.34+0.28+0.05+4.81</f>
        <v>5.51</v>
      </c>
    </row>
    <row r="11" spans="2:7" ht="15">
      <c r="B11" s="25" t="s">
        <v>5</v>
      </c>
      <c r="C11" s="24">
        <f>7.76+5.5+9.87+36.16+27.76</f>
        <v>87.05</v>
      </c>
      <c r="D11" s="24">
        <f>8.4+5.33+9.61+36.09+26.23</f>
        <v>85.66000000000001</v>
      </c>
      <c r="E11" s="24">
        <f>9.55+5.21+9.21+38+23.53</f>
        <v>85.5</v>
      </c>
      <c r="F11" s="24">
        <f>10.31+4.98+9.11+39.57+21.63</f>
        <v>85.6</v>
      </c>
      <c r="G11" s="24">
        <v>86.73</v>
      </c>
    </row>
    <row r="12" spans="2:7" ht="190.5" customHeight="1">
      <c r="B12" s="66" t="s">
        <v>32</v>
      </c>
      <c r="C12" s="67"/>
      <c r="D12" s="67"/>
      <c r="E12" s="67"/>
      <c r="F12" s="67"/>
      <c r="G12" s="67"/>
    </row>
  </sheetData>
  <sheetProtection/>
  <mergeCells count="2">
    <mergeCell ref="B2:G2"/>
    <mergeCell ref="B12:G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Antoine LOUBET</dc:creator>
  <cp:keywords/>
  <dc:description/>
  <cp:lastModifiedBy>BOULANGER, Sabine (DREES/DIRECTION)</cp:lastModifiedBy>
  <dcterms:created xsi:type="dcterms:W3CDTF">2014-05-30T07:57:55Z</dcterms:created>
  <dcterms:modified xsi:type="dcterms:W3CDTF">2017-07-24T08:24:58Z</dcterms:modified>
  <cp:category/>
  <cp:version/>
  <cp:contentType/>
  <cp:contentStatus/>
</cp:coreProperties>
</file>