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476" windowWidth="11580" windowHeight="8835" activeTab="0"/>
  </bookViews>
  <sheets>
    <sheet name="Fiche16-t01" sheetId="1" r:id="rId1"/>
    <sheet name="Fiche16-t02" sheetId="2" r:id="rId2"/>
    <sheet name="Fiche16-t03" sheetId="3" r:id="rId3"/>
    <sheet name="Fiche17-t01" sheetId="4" r:id="rId4"/>
    <sheet name="Fiche17-t02" sheetId="5" r:id="rId5"/>
    <sheet name="Fiche17-g1" sheetId="6" r:id="rId6"/>
    <sheet name="Fiche17-g2" sheetId="7" r:id="rId7"/>
    <sheet name="Fiche17-g3" sheetId="8" r:id="rId8"/>
    <sheet name="Fiche17-g4" sheetId="9" r:id="rId9"/>
    <sheet name="Fiche18-t01" sheetId="10" r:id="rId10"/>
    <sheet name="Fiche18-t02" sheetId="11" r:id="rId11"/>
    <sheet name="Fiche18-g1" sheetId="12" r:id="rId12"/>
    <sheet name="Fiche18-g2" sheetId="13" r:id="rId13"/>
    <sheet name="Fiche18-g3" sheetId="14" r:id="rId14"/>
  </sheets>
  <definedNames>
    <definedName name="TABLE" localSheetId="5">'Fiche17-g1'!#REF!</definedName>
    <definedName name="TABLE" localSheetId="6">'Fiche17-g2'!#REF!</definedName>
    <definedName name="TABLE" localSheetId="7">'Fiche17-g3'!#REF!</definedName>
    <definedName name="TABLE" localSheetId="12">'Fiche18-g2'!#REF!</definedName>
    <definedName name="TABLE" localSheetId="9">'Fiche18-t01'!#REF!</definedName>
    <definedName name="TABLE" localSheetId="10">'Fiche18-t02'!#REF!</definedName>
    <definedName name="TABLE_2" localSheetId="5">'Fiche17-g1'!#REF!</definedName>
    <definedName name="TABLE_2" localSheetId="9">'Fiche18-t01'!#REF!</definedName>
    <definedName name="TABLE_2" localSheetId="10">'Fiche18-t02'!#REF!</definedName>
    <definedName name="TABLE_3" localSheetId="5">'Fiche17-g1'!#REF!</definedName>
    <definedName name="TABLE_3" localSheetId="9">'Fiche18-t01'!#REF!</definedName>
    <definedName name="TABLE_3" localSheetId="10">'Fiche18-t02'!#REF!</definedName>
    <definedName name="TABLE_4" localSheetId="5">'Fiche17-g1'!#REF!</definedName>
    <definedName name="TABLE_4" localSheetId="9">'Fiche18-t01'!#REF!</definedName>
    <definedName name="TABLE_4" localSheetId="10">'Fiche18-t02'!#REF!</definedName>
    <definedName name="_xlnm.Print_Area" localSheetId="5">'Fiche17-g1'!$B$1:$I$2</definedName>
    <definedName name="_xlnm.Print_Area" localSheetId="6">'Fiche17-g2'!$B$1:$G$1</definedName>
    <definedName name="_xlnm.Print_Area" localSheetId="7">'Fiche17-g3'!$B$1:$G$1</definedName>
    <definedName name="_xlnm.Print_Area" localSheetId="3">'Fiche17-t01'!$B$1:$N$19</definedName>
    <definedName name="_xlnm.Print_Area" localSheetId="12">'Fiche18-g2'!$B$1:$H$1</definedName>
    <definedName name="_xlnm.Print_Area" localSheetId="9">'Fiche18-t01'!$B$1:$F$17</definedName>
    <definedName name="_xlnm.Print_Area" localSheetId="10">'Fiche18-t02'!$B$1:$I$19</definedName>
  </definedNames>
  <calcPr fullCalcOnLoad="1"/>
</workbook>
</file>

<file path=xl/sharedStrings.xml><?xml version="1.0" encoding="utf-8"?>
<sst xmlns="http://schemas.openxmlformats.org/spreadsheetml/2006/main" count="313" uniqueCount="141">
  <si>
    <t xml:space="preserve">Régimes de retraite obligatoires par répartition           </t>
  </si>
  <si>
    <t>2007/2008</t>
  </si>
  <si>
    <t>PERP</t>
  </si>
  <si>
    <t>RMC (retraite mutualiste du combattant)</t>
  </si>
  <si>
    <t>nr</t>
  </si>
  <si>
    <t>Autres*</t>
  </si>
  <si>
    <t>PERCO**</t>
  </si>
  <si>
    <t>ns</t>
  </si>
  <si>
    <t>Ensemble des dispositifs d'épargne retraite</t>
  </si>
  <si>
    <t>2006/2007</t>
  </si>
  <si>
    <t>Part du montant total des cotisations</t>
  </si>
  <si>
    <t>Rapport retraite facultative/retraite obligatoire</t>
  </si>
  <si>
    <t>Tableau 1 : Montants des versements effectués au titre de l'épargne retraite</t>
  </si>
  <si>
    <t>PERE***</t>
  </si>
  <si>
    <t>PERE</t>
  </si>
  <si>
    <t>ns****</t>
  </si>
  <si>
    <t xml:space="preserve">Évolution des montants des cotisations annuelles </t>
  </si>
  <si>
    <t>Tableau 2 : Montants des encours effectués au titre de l'épargne retraite</t>
  </si>
  <si>
    <t>Versements annuels en milliards d'euros</t>
  </si>
  <si>
    <t>Tableau 3 : Le financement de la retraite en France</t>
  </si>
  <si>
    <t>Régimes de la loi n° 94-126 Madelin</t>
  </si>
  <si>
    <t>Régimes de la loi n° 97-1051 Exploitants agricoles</t>
  </si>
  <si>
    <t>Contrats de type art. 83 du CGI***</t>
  </si>
  <si>
    <t>Contrats de type art. 82 du CGI***</t>
  </si>
  <si>
    <t>Contrats de type art. 39 du CGI***</t>
  </si>
  <si>
    <t>Contrats de type art. 83 du CGI (dont branche 26)***</t>
  </si>
  <si>
    <t>•  Professions indépendantes (à titre individuel)</t>
  </si>
  <si>
    <t>• Salariés (à titre collectif)</t>
  </si>
  <si>
    <t>Montant total des cotisations 
(en millions d'euros)</t>
  </si>
  <si>
    <t xml:space="preserve">Produits destinés aux fonctionnaires ou aux élus locaux 
(PREFON, COREM, CRH, FONPEL,CAREL)  </t>
  </si>
  <si>
    <t>Montant total des encours
(contrats en cours de constitution 
et en cours de liquidation)
en millions d'euros</t>
  </si>
  <si>
    <t xml:space="preserve">Évolution des montants 
des encours annuels </t>
  </si>
  <si>
    <t>Dispositifs d’épargne retraite souscrits dans un cadre professionnel</t>
  </si>
  <si>
    <t>• Professions indépendantes (à titre individuel)</t>
  </si>
  <si>
    <t>•  Régimes de base</t>
  </si>
  <si>
    <t>• Régimes complémentaires</t>
  </si>
  <si>
    <t>Régimes de retraite supplémentaire 
et d'épargne retraite (Sociétés d'assurances, Mutuelles, Institutions de prévoyance, organisme gestionnaire de PERCO)***</t>
  </si>
  <si>
    <r>
      <t>Dispositifs d’épargne  retraite</t>
    </r>
    <r>
      <rPr>
        <sz val="8"/>
        <rFont val="Arial"/>
        <family val="2"/>
      </rPr>
      <t xml:space="preserve"> </t>
    </r>
    <r>
      <rPr>
        <b/>
        <sz val="8"/>
        <rFont val="Arial"/>
        <family val="2"/>
      </rPr>
      <t>souscrits dans un cadre personnel ou assimilé</t>
    </r>
    <r>
      <rPr>
        <sz val="8"/>
        <rFont val="Arial"/>
        <family val="2"/>
      </rPr>
      <t> </t>
    </r>
  </si>
  <si>
    <r>
      <t>Dispositifs d’épargne retraite</t>
    </r>
    <r>
      <rPr>
        <sz val="8"/>
        <rFont val="Arial"/>
        <family val="2"/>
      </rPr>
      <t xml:space="preserve"> </t>
    </r>
    <r>
      <rPr>
        <b/>
        <sz val="8"/>
        <rFont val="Arial"/>
        <family val="2"/>
      </rPr>
      <t>souscrits dans un cadre professionnel</t>
    </r>
  </si>
  <si>
    <t>Cotisations* au titre de la retraite</t>
  </si>
  <si>
    <t>Prestations de retraite versées**</t>
  </si>
  <si>
    <t>Tableau 1 : Adhérents aux dispositifs de retraite supplémentaire facultative</t>
  </si>
  <si>
    <t xml:space="preserve">Nombre de personnes couvertes  
(en milliers) </t>
  </si>
  <si>
    <t>Évolutions</t>
  </si>
  <si>
    <t>Dispositifs gérés en 2008 
par les…</t>
  </si>
  <si>
    <t>2006-2007</t>
  </si>
  <si>
    <t>2007-2008</t>
  </si>
  <si>
    <t>sociétés d'assurances</t>
  </si>
  <si>
    <t>institutions de prévoyance****</t>
  </si>
  <si>
    <t>mutuelles</t>
  </si>
  <si>
    <t>organismes gestionnaires d'épargne salariale</t>
  </si>
  <si>
    <t>-</t>
  </si>
  <si>
    <t xml:space="preserve">Produits destinés aux fonctionnaires ou aux élus locaux ( PREFON, COREM, CRH, FONPEL, CAREL)  </t>
  </si>
  <si>
    <t>Régimes de la loi n°94-126 Madelin</t>
  </si>
  <si>
    <t xml:space="preserve">        740</t>
  </si>
  <si>
    <t>Régimes de la loi n°97-1051 Exploitants agricoles</t>
  </si>
  <si>
    <t xml:space="preserve">          38</t>
  </si>
  <si>
    <t>Contrats de type art.82 du CGI</t>
  </si>
  <si>
    <t>entre 200 
et 250</t>
  </si>
  <si>
    <t>Contrats de type art.83 du CGI***</t>
  </si>
  <si>
    <t>entre 
2 300 
et 2 500</t>
  </si>
  <si>
    <t>entre 
2 700 
et 2 800</t>
  </si>
  <si>
    <t>entre 
3 000 
et 3 200</t>
  </si>
  <si>
    <t>entre 
3 400 
et 3 600</t>
  </si>
  <si>
    <t>Contrats de type art.39 du CGI***</t>
  </si>
  <si>
    <t>Tableau 2 : Montant de la cotisation annuelle moyenne versée par type de contrat de retraite supplémentaire</t>
  </si>
  <si>
    <t>En euros</t>
  </si>
  <si>
    <t>Cotisation annuelle moyenne par adhérent en 2007</t>
  </si>
  <si>
    <t>Cotisation annuelle moyenne par adhérent en 2008</t>
  </si>
  <si>
    <t>Évolution de la cotisation moyenne par adhérent 2007-2008</t>
  </si>
  <si>
    <t xml:space="preserve">Produits destinés aux fonctionnaires ou aux élus locaux (PREFON, COREM, CRH, FONPEL,CAREL)  </t>
  </si>
  <si>
    <t>Contrats de type art. 82 du CGI****</t>
  </si>
  <si>
    <t>Contrats de type art. 39 du CGI****</t>
  </si>
  <si>
    <t>Graphique 1 : Les versements effectués sur un produit de retraite supplémentaire en 2008, par tranche  (hors art. 82, 83 et 39)</t>
  </si>
  <si>
    <t>moins de 500 €</t>
  </si>
  <si>
    <t>de 500 à 1 499 €</t>
  </si>
  <si>
    <t>de 1 500 à 2 499 €</t>
  </si>
  <si>
    <t>de 2 500 à 4 999 €</t>
  </si>
  <si>
    <t>plus de 5 000 €</t>
  </si>
  <si>
    <t>Contrat "Madelin"</t>
  </si>
  <si>
    <t>Contrat "Exploitants agricoles"</t>
  </si>
  <si>
    <t>Fonctionnaires</t>
  </si>
  <si>
    <t>PERCO</t>
  </si>
  <si>
    <t>Graphique 2 : Les adhérentsà un produit de retraite supplémentaire en 2008 par tranche d'âge (hors art. 82, 83 et 39)</t>
  </si>
  <si>
    <t>moins de 30 ans</t>
  </si>
  <si>
    <t>de 30 à 39 ans</t>
  </si>
  <si>
    <t>de 40 à 49 ans</t>
  </si>
  <si>
    <t>de 50 à 59 ans</t>
  </si>
  <si>
    <t>60 ans et plus</t>
  </si>
  <si>
    <t>Graphique 3 : Les nouveaux adhérents à un produit de retraite supplémentaire en 2008 par tranche d'âge (hors art. 82, 83 et 39)</t>
  </si>
  <si>
    <t>Graphique 4 : Les adhérents à un produit de retraite supplémentaire en 2008 par sexe</t>
  </si>
  <si>
    <t>Type de Contrat</t>
  </si>
  <si>
    <t>Hommes</t>
  </si>
  <si>
    <t>Femmes</t>
  </si>
  <si>
    <t>Exploitants agricoles</t>
  </si>
  <si>
    <t>Madelin</t>
  </si>
  <si>
    <t>Article 83</t>
  </si>
  <si>
    <t>Article 82</t>
  </si>
  <si>
    <t>autres</t>
  </si>
  <si>
    <r>
      <t>Dispositifs d’épargne  retraite</t>
    </r>
    <r>
      <rPr>
        <sz val="8"/>
        <rFont val="Arial"/>
        <family val="2"/>
      </rPr>
      <t xml:space="preserve"> </t>
    </r>
    <r>
      <rPr>
        <b/>
        <sz val="8"/>
        <rFont val="Arial"/>
        <family val="2"/>
      </rPr>
      <t>souscrits 
dans un cadre personnel ou assimilé</t>
    </r>
    <r>
      <rPr>
        <sz val="8"/>
        <rFont val="Arial"/>
        <family val="2"/>
      </rPr>
      <t> </t>
    </r>
  </si>
  <si>
    <r>
      <t>Dispositifs d’épargne retraite</t>
    </r>
    <r>
      <rPr>
        <sz val="8"/>
        <rFont val="Arial"/>
        <family val="2"/>
      </rPr>
      <t xml:space="preserve"> 
</t>
    </r>
    <r>
      <rPr>
        <b/>
        <sz val="8"/>
        <rFont val="Arial"/>
        <family val="2"/>
      </rPr>
      <t>souscrits dans un cadre professionnel</t>
    </r>
  </si>
  <si>
    <r>
      <t>•</t>
    </r>
    <r>
      <rPr>
        <b/>
        <i/>
        <sz val="8"/>
        <rFont val="Arial"/>
        <family val="2"/>
      </rPr>
      <t xml:space="preserve"> Professions indépendantes (à titre individuel)</t>
    </r>
  </si>
  <si>
    <r>
      <t>•</t>
    </r>
    <r>
      <rPr>
        <b/>
        <i/>
        <sz val="8"/>
        <rFont val="Arial"/>
        <family val="2"/>
      </rPr>
      <t xml:space="preserve"> Salariés  (à titre collectif)</t>
    </r>
  </si>
  <si>
    <r>
      <t>•</t>
    </r>
    <r>
      <rPr>
        <b/>
        <i/>
        <sz val="8"/>
        <rFont val="Arial"/>
        <family val="2"/>
      </rPr>
      <t xml:space="preserve"> Salariés (à titre collectif)</t>
    </r>
  </si>
  <si>
    <t>Tableau 1 : Bénéficiaires d'une rente et montants des prestations annuelles versées au titre de la retraite supplémentaire facultative en 2008</t>
  </si>
  <si>
    <t>Nombre de bénéficiaires d'une rente viagère (en milliers)</t>
  </si>
  <si>
    <t>Part du montant total des rentes versées (en %)</t>
  </si>
  <si>
    <t>Montant individuel moyen de la rente*** annuelle (en euros)</t>
  </si>
  <si>
    <t xml:space="preserve">Produits destinés aux fonctionnaires ou aux élus locaux (PREFON, COREM, CRH, FONPEL, CAREL)  </t>
  </si>
  <si>
    <t>Autres**</t>
  </si>
  <si>
    <t>• Professions indépendantes  (à titre individuel)</t>
  </si>
  <si>
    <t>Contrats de type art. 82 du CGI</t>
  </si>
  <si>
    <t>Contrats de type art. 83 du CGI</t>
  </si>
  <si>
    <t>Contrats de type art. 39 du CGI</t>
  </si>
  <si>
    <t>Tableau 2 : Prestations* reçues en 2008, par tranche annuelle de pension au titre de la retraite supplémentaire</t>
  </si>
  <si>
    <t>En %</t>
  </si>
  <si>
    <t>Moins de 500 €</t>
  </si>
  <si>
    <t>De 500 à 999 €</t>
  </si>
  <si>
    <t>De 1 000 à 1 999 €</t>
  </si>
  <si>
    <t>Plus de 2 000 €</t>
  </si>
  <si>
    <t>Graphique 1 : Nature de la rente au titre de la retraite supplémentaire en fonction du bénéficiaire</t>
  </si>
  <si>
    <t>Type de contrat</t>
  </si>
  <si>
    <t>souscripteur initial</t>
  </si>
  <si>
    <t>réversion, conjoint</t>
  </si>
  <si>
    <t>PERP, Fonctionnaires et élus locaux, RMC</t>
  </si>
  <si>
    <t>Agriculteurs</t>
  </si>
  <si>
    <t>Article 83 CGI</t>
  </si>
  <si>
    <t>Article 82 CGI</t>
  </si>
  <si>
    <t>Contrats prestations définies (art 39)</t>
  </si>
  <si>
    <t>Graphique 2 : Bénéficiaires de rentes au titre de la retraite supplémentaire en  2008 par tranche d'âge</t>
  </si>
  <si>
    <t>Moins de 60 ans</t>
  </si>
  <si>
    <t>60-64 ans</t>
  </si>
  <si>
    <t>65-69 ans</t>
  </si>
  <si>
    <t>70-80 ans</t>
  </si>
  <si>
    <t>Plus de 80 ans</t>
  </si>
  <si>
    <t>Fonctionnaires, élus locaux</t>
  </si>
  <si>
    <t>RMC</t>
  </si>
  <si>
    <t>Contrats cotisations définies (art 83)</t>
  </si>
  <si>
    <t>Total</t>
  </si>
  <si>
    <t>Graphique 3 : Bénéficiaires de rentes au titre de la retraite supplémentaire en 2008 par sexe</t>
  </si>
  <si>
    <t>Fonctionnaires et élus locaux</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</si>
</sst>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quot; &quot;\ %"/>
    <numFmt numFmtId="184" formatCode="0&quot; &quot;\ %&quot;  &quot;"/>
    <numFmt numFmtId="185" formatCode="0&quot; &quot;\ %&quot;    &quot;"/>
    <numFmt numFmtId="186" formatCode="#,##0&quot;  &quot;"/>
    <numFmt numFmtId="187" formatCode="0&quot; &quot;%"/>
    <numFmt numFmtId="188" formatCode="0.0&quot;  &quot;"/>
    <numFmt numFmtId="189" formatCode="0.0&quot; &quot;%&quot; &quot;"/>
    <numFmt numFmtId="190" formatCode="0.0&quot; &quot;%"/>
    <numFmt numFmtId="191" formatCode="0&quot; &quot;%&quot; &quot;"/>
    <numFmt numFmtId="192" formatCode="#,##0\ &quot;€&quot;"/>
    <numFmt numFmtId="193" formatCode="&quot;Vrai&quot;;&quot;Vrai&quot;;&quot;Faux&quot;"/>
    <numFmt numFmtId="194" formatCode="&quot;Actif&quot;;&quot;Actif&quot;;&quot;Inactif&quot;"/>
  </numFmts>
  <fonts count="11">
    <font>
      <sz val="10"/>
      <name val="Arial"/>
      <family val="0"/>
    </font>
    <font>
      <u val="single"/>
      <sz val="10"/>
      <color indexed="30"/>
      <name val="Arial"/>
      <family val="0"/>
    </font>
    <font>
      <sz val="8"/>
      <name val="Arial"/>
      <family val="0"/>
    </font>
    <font>
      <u val="single"/>
      <sz val="10"/>
      <color indexed="36"/>
      <name val="Arial"/>
      <family val="0"/>
    </font>
    <font>
      <b/>
      <sz val="8"/>
      <name val="Arial"/>
      <family val="2"/>
    </font>
    <font>
      <b/>
      <sz val="8"/>
      <color indexed="12"/>
      <name val="Arial"/>
      <family val="2"/>
    </font>
    <font>
      <sz val="8"/>
      <color indexed="12"/>
      <name val="Arial"/>
      <family val="2"/>
    </font>
    <font>
      <sz val="8"/>
      <color indexed="10"/>
      <name val="Arial"/>
      <family val="2"/>
    </font>
    <font>
      <b/>
      <sz val="8"/>
      <color indexed="10"/>
      <name val="Arial"/>
      <family val="2"/>
    </font>
    <font>
      <b/>
      <i/>
      <sz val="8"/>
      <name val="Arial"/>
      <family val="2"/>
    </font>
    <font>
      <i/>
      <sz val="8"/>
      <name val="Arial"/>
      <family val="2"/>
    </font>
  </fonts>
  <fills count="2">
    <fill>
      <patternFill/>
    </fill>
    <fill>
      <patternFill patternType="gray125"/>
    </fill>
  </fills>
  <borders count="16">
    <border>
      <left/>
      <right/>
      <top/>
      <bottom/>
      <diagonal/>
    </border>
    <border>
      <left style="hair"/>
      <right style="hair"/>
      <top style="hair"/>
      <bottom>
        <color indexed="63"/>
      </bottom>
    </border>
    <border>
      <left>
        <color indexed="63"/>
      </left>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style="hair"/>
      <bottom style="hair"/>
    </border>
    <border>
      <left>
        <color indexed="63"/>
      </left>
      <right style="hair"/>
      <top>
        <color indexed="63"/>
      </top>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0">
    <xf numFmtId="0" fontId="0" fillId="0" borderId="0" xfId="0" applyAlignment="1">
      <alignment/>
    </xf>
    <xf numFmtId="0" fontId="2" fillId="0" borderId="0" xfId="0" applyFont="1" applyAlignment="1">
      <alignment vertical="top"/>
    </xf>
    <xf numFmtId="2" fontId="2" fillId="0" borderId="0" xfId="0" applyNumberFormat="1" applyFont="1" applyAlignment="1">
      <alignment vertical="top"/>
    </xf>
    <xf numFmtId="0" fontId="4" fillId="0" borderId="0" xfId="0" applyFont="1" applyAlignment="1">
      <alignment vertical="top"/>
    </xf>
    <xf numFmtId="0" fontId="2" fillId="0" borderId="0" xfId="0" applyFont="1" applyAlignment="1">
      <alignment vertical="center"/>
    </xf>
    <xf numFmtId="1" fontId="2" fillId="0" borderId="0" xfId="0" applyNumberFormat="1" applyFont="1" applyAlignment="1">
      <alignment vertical="top"/>
    </xf>
    <xf numFmtId="9" fontId="2" fillId="0" borderId="0" xfId="17" applyNumberFormat="1" applyFont="1" applyAlignment="1">
      <alignment vertical="top"/>
    </xf>
    <xf numFmtId="0" fontId="2" fillId="0" borderId="0" xfId="0" applyFont="1" applyBorder="1" applyAlignment="1">
      <alignment horizontal="left" vertical="top"/>
    </xf>
    <xf numFmtId="3" fontId="2" fillId="0" borderId="0" xfId="0" applyNumberFormat="1" applyFont="1" applyBorder="1" applyAlignment="1">
      <alignment vertical="top"/>
    </xf>
    <xf numFmtId="3" fontId="2" fillId="0" borderId="0" xfId="0" applyNumberFormat="1" applyFont="1" applyAlignment="1">
      <alignment vertical="top"/>
    </xf>
    <xf numFmtId="0" fontId="2" fillId="0" borderId="0" xfId="0"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center" vertical="top" wrapText="1"/>
    </xf>
    <xf numFmtId="1" fontId="2" fillId="0" borderId="0" xfId="0" applyNumberFormat="1" applyFont="1" applyBorder="1" applyAlignment="1">
      <alignment vertical="top"/>
    </xf>
    <xf numFmtId="0" fontId="4" fillId="0" borderId="0" xfId="0" applyFont="1" applyBorder="1" applyAlignment="1">
      <alignment horizontal="left" vertical="top" wrapText="1"/>
    </xf>
    <xf numFmtId="1" fontId="4" fillId="0" borderId="0" xfId="21" applyNumberFormat="1" applyFont="1" applyBorder="1" applyAlignment="1">
      <alignment vertical="top"/>
    </xf>
    <xf numFmtId="166" fontId="2" fillId="0" borderId="0" xfId="0" applyNumberFormat="1" applyFont="1" applyBorder="1" applyAlignment="1">
      <alignment vertical="top"/>
    </xf>
    <xf numFmtId="0" fontId="2" fillId="0" borderId="0" xfId="0" applyFont="1" applyBorder="1" applyAlignment="1">
      <alignment horizontal="left" vertical="top" wrapText="1"/>
    </xf>
    <xf numFmtId="1" fontId="4" fillId="0" borderId="0" xfId="0" applyNumberFormat="1" applyFont="1" applyBorder="1" applyAlignment="1">
      <alignment vertical="top"/>
    </xf>
    <xf numFmtId="166" fontId="4" fillId="0" borderId="0" xfId="0" applyNumberFormat="1" applyFont="1" applyBorder="1" applyAlignment="1">
      <alignment vertical="top"/>
    </xf>
    <xf numFmtId="0" fontId="4" fillId="0" borderId="0" xfId="0" applyFont="1" applyBorder="1" applyAlignment="1">
      <alignment horizontal="center" vertical="top"/>
    </xf>
    <xf numFmtId="164" fontId="4" fillId="0" borderId="0" xfId="0" applyNumberFormat="1" applyFont="1" applyBorder="1" applyAlignment="1">
      <alignment horizontal="center" vertical="top"/>
    </xf>
    <xf numFmtId="164" fontId="4" fillId="0" borderId="0" xfId="0" applyNumberFormat="1" applyFont="1" applyBorder="1" applyAlignment="1">
      <alignment vertical="top"/>
    </xf>
    <xf numFmtId="164" fontId="5" fillId="0" borderId="0" xfId="0" applyNumberFormat="1" applyFont="1" applyBorder="1" applyAlignment="1">
      <alignment vertical="top"/>
    </xf>
    <xf numFmtId="3" fontId="6" fillId="0" borderId="0" xfId="17" applyNumberFormat="1" applyFont="1" applyBorder="1" applyAlignment="1">
      <alignment horizontal="right" vertical="top" wrapText="1"/>
    </xf>
    <xf numFmtId="164" fontId="6" fillId="0" borderId="0" xfId="17" applyNumberFormat="1" applyFont="1" applyBorder="1" applyAlignment="1">
      <alignment horizontal="right" vertical="top" wrapText="1"/>
    </xf>
    <xf numFmtId="3" fontId="6" fillId="0" borderId="0" xfId="0" applyNumberFormat="1" applyFont="1" applyBorder="1" applyAlignment="1">
      <alignment vertical="top"/>
    </xf>
    <xf numFmtId="3" fontId="6" fillId="0" borderId="0" xfId="0" applyNumberFormat="1" applyFont="1" applyBorder="1" applyAlignment="1">
      <alignment vertical="top" wrapText="1"/>
    </xf>
    <xf numFmtId="3" fontId="6" fillId="0" borderId="0" xfId="0" applyNumberFormat="1" applyFont="1" applyBorder="1" applyAlignment="1">
      <alignment horizontal="right" vertical="top"/>
    </xf>
    <xf numFmtId="3" fontId="5" fillId="0" borderId="0" xfId="17" applyNumberFormat="1" applyFont="1" applyBorder="1" applyAlignment="1">
      <alignment horizontal="right" vertical="top" wrapText="1"/>
    </xf>
    <xf numFmtId="164" fontId="5" fillId="0" borderId="0" xfId="17" applyNumberFormat="1" applyFont="1" applyBorder="1" applyAlignment="1">
      <alignment horizontal="right" vertical="top" wrapText="1"/>
    </xf>
    <xf numFmtId="3" fontId="6" fillId="0" borderId="0" xfId="0" applyNumberFormat="1" applyFont="1" applyFill="1" applyBorder="1" applyAlignment="1">
      <alignment vertical="top"/>
    </xf>
    <xf numFmtId="3" fontId="6" fillId="0" borderId="0" xfId="0" applyNumberFormat="1" applyFont="1" applyFill="1" applyBorder="1" applyAlignment="1">
      <alignment horizontal="left" vertical="top"/>
    </xf>
    <xf numFmtId="0" fontId="4" fillId="0" borderId="1" xfId="0" applyFont="1" applyFill="1" applyBorder="1" applyAlignment="1">
      <alignment horizontal="center" vertical="center" wrapText="1"/>
    </xf>
    <xf numFmtId="0" fontId="2" fillId="0" borderId="2" xfId="0" applyFont="1" applyFill="1" applyBorder="1" applyAlignment="1">
      <alignment vertical="top"/>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2" fillId="0" borderId="5" xfId="0" applyFont="1" applyFill="1" applyBorder="1" applyAlignment="1">
      <alignment vertical="center"/>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2" fillId="0" borderId="2" xfId="0" applyFont="1" applyFill="1" applyBorder="1" applyAlignment="1">
      <alignment horizontal="left" vertical="top"/>
    </xf>
    <xf numFmtId="0" fontId="2" fillId="0" borderId="7" xfId="0" applyFont="1" applyFill="1" applyBorder="1" applyAlignment="1">
      <alignment vertical="center"/>
    </xf>
    <xf numFmtId="0" fontId="2" fillId="0" borderId="8" xfId="0" applyFont="1" applyFill="1" applyBorder="1" applyAlignment="1">
      <alignment vertical="top"/>
    </xf>
    <xf numFmtId="0" fontId="2" fillId="0" borderId="9" xfId="0" applyFont="1" applyFill="1" applyBorder="1" applyAlignment="1">
      <alignment horizontal="left" vertical="top"/>
    </xf>
    <xf numFmtId="0" fontId="2" fillId="0" borderId="8" xfId="0" applyFont="1" applyFill="1" applyBorder="1" applyAlignment="1">
      <alignment horizontal="left" vertical="top"/>
    </xf>
    <xf numFmtId="3" fontId="4" fillId="0" borderId="1" xfId="0" applyNumberFormat="1" applyFont="1" applyFill="1" applyBorder="1" applyAlignment="1">
      <alignment horizontal="center" vertical="center"/>
    </xf>
    <xf numFmtId="185" fontId="4" fillId="0" borderId="1" xfId="0" applyNumberFormat="1" applyFont="1" applyFill="1" applyBorder="1" applyAlignment="1">
      <alignment horizontal="center" vertical="center"/>
    </xf>
    <xf numFmtId="185" fontId="4" fillId="0" borderId="1" xfId="17" applyNumberFormat="1" applyFont="1" applyFill="1" applyBorder="1" applyAlignment="1">
      <alignment horizontal="center" vertical="center"/>
    </xf>
    <xf numFmtId="185" fontId="4" fillId="0" borderId="1" xfId="21" applyNumberFormat="1" applyFont="1" applyFill="1" applyBorder="1" applyAlignment="1">
      <alignment horizontal="center" vertical="center"/>
    </xf>
    <xf numFmtId="0" fontId="2" fillId="0" borderId="10" xfId="0" applyFont="1" applyFill="1" applyBorder="1" applyAlignment="1">
      <alignment horizontal="center" vertical="top"/>
    </xf>
    <xf numFmtId="3" fontId="2" fillId="0" borderId="10" xfId="0" applyNumberFormat="1" applyFont="1" applyFill="1" applyBorder="1" applyAlignment="1">
      <alignment horizontal="center" vertical="top"/>
    </xf>
    <xf numFmtId="3" fontId="2" fillId="0" borderId="10" xfId="21" applyNumberFormat="1" applyFont="1" applyFill="1" applyBorder="1" applyAlignment="1">
      <alignment horizontal="center" vertical="top"/>
    </xf>
    <xf numFmtId="185" fontId="2" fillId="0" borderId="10" xfId="0" applyNumberFormat="1" applyFont="1" applyFill="1" applyBorder="1" applyAlignment="1">
      <alignment horizontal="center" vertical="top"/>
    </xf>
    <xf numFmtId="185" fontId="2" fillId="0" borderId="10" xfId="17" applyNumberFormat="1" applyFont="1" applyFill="1" applyBorder="1" applyAlignment="1">
      <alignment horizontal="center" vertical="top"/>
    </xf>
    <xf numFmtId="185" fontId="2" fillId="0" borderId="10" xfId="21" applyNumberFormat="1" applyFont="1" applyFill="1" applyBorder="1" applyAlignment="1">
      <alignment horizontal="center" vertical="top"/>
    </xf>
    <xf numFmtId="4" fontId="2" fillId="0" borderId="10" xfId="0" applyNumberFormat="1" applyFont="1" applyFill="1" applyBorder="1" applyAlignment="1">
      <alignment horizontal="center" vertical="top"/>
    </xf>
    <xf numFmtId="0" fontId="2" fillId="0" borderId="11" xfId="0" applyFont="1" applyFill="1" applyBorder="1" applyAlignment="1">
      <alignment horizontal="center" vertical="top"/>
    </xf>
    <xf numFmtId="1" fontId="2" fillId="0" borderId="11" xfId="0" applyNumberFormat="1" applyFont="1" applyFill="1" applyBorder="1" applyAlignment="1">
      <alignment horizontal="center" vertical="top"/>
    </xf>
    <xf numFmtId="3" fontId="2" fillId="0" borderId="11" xfId="21" applyNumberFormat="1" applyFont="1" applyFill="1" applyBorder="1" applyAlignment="1">
      <alignment horizontal="center" vertical="top"/>
    </xf>
    <xf numFmtId="185" fontId="2" fillId="0" borderId="11" xfId="0" applyNumberFormat="1" applyFont="1" applyFill="1" applyBorder="1" applyAlignment="1">
      <alignment horizontal="center" vertical="top"/>
    </xf>
    <xf numFmtId="185" fontId="2" fillId="0" borderId="11" xfId="17" applyNumberFormat="1" applyFont="1" applyFill="1" applyBorder="1" applyAlignment="1">
      <alignment horizontal="center" vertical="top"/>
    </xf>
    <xf numFmtId="185" fontId="2" fillId="0" borderId="11" xfId="21" applyNumberFormat="1" applyFont="1" applyFill="1" applyBorder="1" applyAlignment="1">
      <alignment horizontal="center" vertical="top"/>
    </xf>
    <xf numFmtId="3" fontId="4" fillId="0" borderId="3" xfId="0" applyNumberFormat="1" applyFont="1" applyFill="1" applyBorder="1" applyAlignment="1">
      <alignment horizontal="center" vertical="top"/>
    </xf>
    <xf numFmtId="185" fontId="4" fillId="0" borderId="3" xfId="0" applyNumberFormat="1" applyFont="1" applyFill="1" applyBorder="1" applyAlignment="1">
      <alignment horizontal="center" vertical="top"/>
    </xf>
    <xf numFmtId="185" fontId="4" fillId="0" borderId="3" xfId="17" applyNumberFormat="1" applyFont="1" applyFill="1" applyBorder="1" applyAlignment="1">
      <alignment horizontal="center" vertical="top"/>
    </xf>
    <xf numFmtId="185" fontId="4" fillId="0" borderId="3" xfId="21" applyNumberFormat="1" applyFont="1" applyFill="1" applyBorder="1" applyAlignment="1">
      <alignment horizontal="center" vertical="top"/>
    </xf>
    <xf numFmtId="1" fontId="2" fillId="0" borderId="10" xfId="0" applyNumberFormat="1" applyFont="1" applyFill="1" applyBorder="1" applyAlignment="1">
      <alignment horizontal="center" vertical="top"/>
    </xf>
    <xf numFmtId="3" fontId="2" fillId="0" borderId="11" xfId="0" applyNumberFormat="1" applyFont="1" applyFill="1" applyBorder="1" applyAlignment="1">
      <alignment horizontal="center" vertical="top"/>
    </xf>
    <xf numFmtId="3" fontId="4" fillId="0" borderId="3" xfId="21" applyNumberFormat="1" applyFont="1" applyFill="1" applyBorder="1" applyAlignment="1">
      <alignment horizontal="center" vertical="top"/>
    </xf>
    <xf numFmtId="0" fontId="2" fillId="0" borderId="0" xfId="0" applyFont="1" applyAlignment="1">
      <alignment/>
    </xf>
    <xf numFmtId="2" fontId="2" fillId="0" borderId="0" xfId="0" applyNumberFormat="1" applyFont="1" applyAlignment="1">
      <alignment/>
    </xf>
    <xf numFmtId="0" fontId="4" fillId="0" borderId="0" xfId="0" applyFont="1" applyAlignment="1">
      <alignment/>
    </xf>
    <xf numFmtId="0" fontId="2" fillId="0" borderId="0" xfId="0" applyFont="1" applyBorder="1" applyAlignment="1">
      <alignment/>
    </xf>
    <xf numFmtId="187" fontId="2" fillId="0" borderId="10" xfId="21" applyNumberFormat="1" applyFont="1" applyFill="1" applyBorder="1" applyAlignment="1">
      <alignment horizontal="right" vertical="top" indent="1"/>
    </xf>
    <xf numFmtId="9" fontId="2" fillId="0" borderId="10" xfId="21" applyFont="1" applyFill="1" applyBorder="1" applyAlignment="1">
      <alignment horizontal="right" vertical="top" indent="1"/>
    </xf>
    <xf numFmtId="3" fontId="2" fillId="0" borderId="0" xfId="17" applyNumberFormat="1" applyFont="1" applyBorder="1" applyAlignment="1">
      <alignment horizontal="right" vertical="top"/>
    </xf>
    <xf numFmtId="187" fontId="2" fillId="0" borderId="11" xfId="21" applyNumberFormat="1" applyFont="1" applyFill="1" applyBorder="1" applyAlignment="1">
      <alignment horizontal="right" vertical="top" indent="1"/>
    </xf>
    <xf numFmtId="2" fontId="4" fillId="0" borderId="0" xfId="0" applyNumberFormat="1" applyFont="1" applyAlignment="1">
      <alignment vertical="top"/>
    </xf>
    <xf numFmtId="3" fontId="4" fillId="0" borderId="0" xfId="0" applyNumberFormat="1" applyFont="1" applyAlignment="1">
      <alignment vertical="top"/>
    </xf>
    <xf numFmtId="9" fontId="4" fillId="0" borderId="0" xfId="17" applyNumberFormat="1" applyFont="1" applyAlignment="1">
      <alignment vertical="top"/>
    </xf>
    <xf numFmtId="186" fontId="2" fillId="0" borderId="10" xfId="17" applyNumberFormat="1" applyFont="1" applyFill="1" applyBorder="1" applyAlignment="1">
      <alignment horizontal="right" vertical="top"/>
    </xf>
    <xf numFmtId="0" fontId="4" fillId="0" borderId="0" xfId="0" applyFont="1" applyBorder="1" applyAlignment="1">
      <alignment/>
    </xf>
    <xf numFmtId="1" fontId="2" fillId="0" borderId="0" xfId="0" applyNumberFormat="1" applyFont="1" applyBorder="1" applyAlignment="1">
      <alignment/>
    </xf>
    <xf numFmtId="0" fontId="4" fillId="0" borderId="0" xfId="0" applyFont="1" applyBorder="1" applyAlignment="1">
      <alignment horizontal="left" wrapText="1"/>
    </xf>
    <xf numFmtId="166" fontId="2" fillId="0" borderId="0" xfId="0" applyNumberFormat="1" applyFont="1" applyBorder="1" applyAlignment="1">
      <alignment/>
    </xf>
    <xf numFmtId="0" fontId="2" fillId="0" borderId="0" xfId="0" applyFont="1" applyBorder="1" applyAlignment="1">
      <alignment horizontal="left"/>
    </xf>
    <xf numFmtId="0" fontId="2" fillId="0" borderId="0" xfId="0" applyFont="1" applyBorder="1" applyAlignment="1">
      <alignment horizontal="left" wrapText="1"/>
    </xf>
    <xf numFmtId="1" fontId="4" fillId="0" borderId="0" xfId="0" applyNumberFormat="1" applyFont="1" applyBorder="1" applyAlignment="1">
      <alignment/>
    </xf>
    <xf numFmtId="166" fontId="4" fillId="0" borderId="0" xfId="0" applyNumberFormat="1" applyFont="1" applyBorder="1" applyAlignment="1">
      <alignment/>
    </xf>
    <xf numFmtId="0" fontId="9" fillId="0" borderId="0" xfId="0" applyFont="1" applyBorder="1" applyAlignment="1">
      <alignment horizontal="left" wrapText="1"/>
    </xf>
    <xf numFmtId="0" fontId="2" fillId="0" borderId="0" xfId="0" applyFont="1" applyFill="1" applyBorder="1" applyAlignment="1">
      <alignment/>
    </xf>
    <xf numFmtId="186" fontId="4" fillId="0" borderId="3" xfId="0" applyNumberFormat="1" applyFont="1" applyFill="1" applyBorder="1" applyAlignment="1">
      <alignment horizontal="right" vertical="top"/>
    </xf>
    <xf numFmtId="186" fontId="4" fillId="0" borderId="3" xfId="0" applyNumberFormat="1" applyFont="1" applyFill="1" applyBorder="1" applyAlignment="1">
      <alignment vertical="top"/>
    </xf>
    <xf numFmtId="9" fontId="4" fillId="0" borderId="3" xfId="21" applyFont="1" applyFill="1" applyBorder="1" applyAlignment="1">
      <alignment horizontal="right" vertical="top" indent="1"/>
    </xf>
    <xf numFmtId="187" fontId="4" fillId="0" borderId="4" xfId="21" applyNumberFormat="1" applyFont="1" applyFill="1" applyBorder="1" applyAlignment="1">
      <alignment horizontal="right" vertical="top" indent="1"/>
    </xf>
    <xf numFmtId="186" fontId="2" fillId="0" borderId="10" xfId="0" applyNumberFormat="1" applyFont="1" applyFill="1" applyBorder="1" applyAlignment="1">
      <alignment horizontal="right" vertical="top"/>
    </xf>
    <xf numFmtId="186" fontId="2" fillId="0" borderId="10" xfId="21" applyNumberFormat="1" applyFont="1" applyFill="1" applyBorder="1" applyAlignment="1">
      <alignment vertical="top"/>
    </xf>
    <xf numFmtId="187" fontId="2" fillId="0" borderId="9" xfId="21" applyNumberFormat="1" applyFont="1" applyFill="1" applyBorder="1" applyAlignment="1">
      <alignment horizontal="right" vertical="top" indent="1"/>
    </xf>
    <xf numFmtId="0" fontId="2" fillId="0" borderId="0" xfId="0" applyFont="1" applyFill="1" applyBorder="1" applyAlignment="1">
      <alignment horizontal="left" vertical="top" wrapText="1"/>
    </xf>
    <xf numFmtId="186" fontId="2" fillId="0" borderId="11" xfId="17" applyNumberFormat="1" applyFont="1" applyFill="1" applyBorder="1" applyAlignment="1">
      <alignment horizontal="right" vertical="top"/>
    </xf>
    <xf numFmtId="186" fontId="2" fillId="0" borderId="11" xfId="21" applyNumberFormat="1" applyFont="1" applyFill="1" applyBorder="1" applyAlignment="1">
      <alignment vertical="top"/>
    </xf>
    <xf numFmtId="187" fontId="2" fillId="0" borderId="8" xfId="21" applyNumberFormat="1" applyFont="1" applyFill="1" applyBorder="1" applyAlignment="1">
      <alignment horizontal="right" vertical="top" indent="1"/>
    </xf>
    <xf numFmtId="187" fontId="4" fillId="0" borderId="3" xfId="21" applyNumberFormat="1" applyFont="1" applyFill="1" applyBorder="1" applyAlignment="1">
      <alignment horizontal="right" vertical="top" indent="1"/>
    </xf>
    <xf numFmtId="186" fontId="7" fillId="0" borderId="10" xfId="21" applyNumberFormat="1" applyFont="1" applyFill="1" applyBorder="1" applyAlignment="1">
      <alignment vertical="top"/>
    </xf>
    <xf numFmtId="186" fontId="4" fillId="0" borderId="3" xfId="21" applyNumberFormat="1" applyFont="1" applyFill="1" applyBorder="1" applyAlignment="1">
      <alignment vertical="top"/>
    </xf>
    <xf numFmtId="0" fontId="2" fillId="0" borderId="12" xfId="0" applyFont="1" applyBorder="1" applyAlignment="1">
      <alignment vertical="center" wrapText="1"/>
    </xf>
    <xf numFmtId="0" fontId="2" fillId="0" borderId="13" xfId="0" applyFont="1" applyBorder="1" applyAlignment="1">
      <alignment vertical="center" wrapText="1"/>
    </xf>
    <xf numFmtId="0" fontId="7"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6" xfId="0" applyFont="1" applyFill="1" applyBorder="1" applyAlignment="1">
      <alignment vertical="center"/>
    </xf>
    <xf numFmtId="0" fontId="4" fillId="0" borderId="6" xfId="0" applyFont="1" applyFill="1" applyBorder="1" applyAlignment="1">
      <alignment vertical="center"/>
    </xf>
    <xf numFmtId="2" fontId="4" fillId="0" borderId="1" xfId="0" applyNumberFormat="1" applyFont="1" applyFill="1" applyBorder="1" applyAlignment="1">
      <alignment horizontal="center" vertical="center" wrapText="1"/>
    </xf>
    <xf numFmtId="0" fontId="10" fillId="0" borderId="0" xfId="0" applyFont="1" applyAlignment="1">
      <alignment vertical="center"/>
    </xf>
    <xf numFmtId="0" fontId="10" fillId="0" borderId="6" xfId="0" applyFont="1" applyBorder="1" applyAlignment="1">
      <alignment vertical="center"/>
    </xf>
    <xf numFmtId="188" fontId="10" fillId="0" borderId="10" xfId="17" applyNumberFormat="1" applyFont="1" applyBorder="1" applyAlignment="1">
      <alignment horizontal="center" vertical="center"/>
    </xf>
    <xf numFmtId="0" fontId="10" fillId="0" borderId="14" xfId="0" applyFont="1" applyBorder="1" applyAlignment="1">
      <alignment vertical="center"/>
    </xf>
    <xf numFmtId="166" fontId="7" fillId="0" borderId="0" xfId="21" applyNumberFormat="1" applyFont="1" applyAlignment="1">
      <alignment vertical="center"/>
    </xf>
    <xf numFmtId="166" fontId="2" fillId="0" borderId="0" xfId="21" applyNumberFormat="1" applyFont="1" applyAlignment="1">
      <alignment vertical="center"/>
    </xf>
    <xf numFmtId="167" fontId="2" fillId="0" borderId="0" xfId="0" applyNumberFormat="1" applyFont="1" applyAlignment="1">
      <alignment vertical="center"/>
    </xf>
    <xf numFmtId="1" fontId="2" fillId="0" borderId="0" xfId="0" applyNumberFormat="1" applyFont="1" applyAlignment="1">
      <alignment vertical="center"/>
    </xf>
    <xf numFmtId="171" fontId="2" fillId="0" borderId="0" xfId="0" applyNumberFormat="1" applyFont="1" applyAlignment="1">
      <alignment vertical="center"/>
    </xf>
    <xf numFmtId="188" fontId="2" fillId="0" borderId="1" xfId="0" applyNumberFormat="1" applyFont="1" applyBorder="1" applyAlignment="1">
      <alignment horizontal="center" vertical="center"/>
    </xf>
    <xf numFmtId="188" fontId="2" fillId="0" borderId="1" xfId="17" applyNumberFormat="1" applyFont="1" applyBorder="1" applyAlignment="1">
      <alignment horizontal="center" vertical="center"/>
    </xf>
    <xf numFmtId="188" fontId="2" fillId="0" borderId="7" xfId="0" applyNumberFormat="1" applyFont="1" applyBorder="1" applyAlignment="1">
      <alignment horizontal="center" vertical="center"/>
    </xf>
    <xf numFmtId="188" fontId="10" fillId="0" borderId="10" xfId="0" applyNumberFormat="1" applyFont="1" applyBorder="1" applyAlignment="1">
      <alignment horizontal="center" vertical="center"/>
    </xf>
    <xf numFmtId="188" fontId="10" fillId="0" borderId="9" xfId="0" applyNumberFormat="1" applyFont="1" applyBorder="1" applyAlignment="1">
      <alignment horizontal="center" vertical="center"/>
    </xf>
    <xf numFmtId="188" fontId="10" fillId="0" borderId="11" xfId="17" applyNumberFormat="1" applyFont="1" applyBorder="1" applyAlignment="1">
      <alignment horizontal="center" vertical="center"/>
    </xf>
    <xf numFmtId="188" fontId="10" fillId="0" borderId="11" xfId="0" applyNumberFormat="1" applyFont="1" applyBorder="1" applyAlignment="1">
      <alignment horizontal="center" vertical="center"/>
    </xf>
    <xf numFmtId="188" fontId="10" fillId="0" borderId="8" xfId="0" applyNumberFormat="1" applyFont="1" applyBorder="1" applyAlignment="1">
      <alignment horizontal="center" vertical="center"/>
    </xf>
    <xf numFmtId="188" fontId="2" fillId="0" borderId="3" xfId="0" applyNumberFormat="1" applyFont="1" applyFill="1" applyBorder="1" applyAlignment="1">
      <alignment horizontal="center" vertical="center"/>
    </xf>
    <xf numFmtId="188" fontId="2" fillId="0" borderId="3" xfId="0" applyNumberFormat="1" applyFont="1" applyBorder="1" applyAlignment="1">
      <alignment horizontal="center" vertical="center"/>
    </xf>
    <xf numFmtId="188" fontId="2" fillId="0" borderId="4" xfId="0" applyNumberFormat="1" applyFont="1" applyBorder="1" applyAlignment="1">
      <alignment horizontal="center" vertical="center"/>
    </xf>
    <xf numFmtId="189" fontId="2" fillId="0" borderId="3" xfId="0" applyNumberFormat="1" applyFont="1" applyBorder="1" applyAlignment="1">
      <alignment horizontal="center" vertical="center"/>
    </xf>
    <xf numFmtId="189" fontId="2" fillId="0" borderId="4" xfId="0" applyNumberFormat="1" applyFont="1" applyBorder="1" applyAlignment="1">
      <alignment horizontal="center" vertical="center"/>
    </xf>
    <xf numFmtId="0" fontId="2" fillId="0" borderId="13" xfId="0" applyFont="1" applyFill="1" applyBorder="1" applyAlignment="1">
      <alignment vertical="center"/>
    </xf>
    <xf numFmtId="2" fontId="4"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3" xfId="0" applyFont="1" applyFill="1" applyBorder="1" applyAlignment="1">
      <alignment horizontal="center" vertical="center"/>
    </xf>
    <xf numFmtId="2" fontId="2" fillId="0" borderId="0" xfId="0" applyNumberFormat="1" applyFont="1" applyAlignment="1">
      <alignment vertical="center"/>
    </xf>
    <xf numFmtId="2" fontId="4" fillId="0" borderId="4" xfId="0" applyNumberFormat="1" applyFont="1" applyFill="1" applyBorder="1" applyAlignment="1">
      <alignment horizontal="center" vertical="center" wrapText="1"/>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6" xfId="0" applyFont="1" applyFill="1" applyBorder="1" applyAlignment="1">
      <alignment horizontal="left" vertical="top"/>
    </xf>
    <xf numFmtId="0" fontId="2" fillId="0" borderId="10" xfId="0" applyFont="1" applyFill="1" applyBorder="1" applyAlignment="1">
      <alignment horizontal="left" vertical="top"/>
    </xf>
    <xf numFmtId="0" fontId="4" fillId="0" borderId="7" xfId="0" applyFont="1" applyFill="1" applyBorder="1" applyAlignment="1">
      <alignment horizontal="left" vertical="center" wrapText="1"/>
    </xf>
    <xf numFmtId="0" fontId="2" fillId="0" borderId="5" xfId="0" applyFont="1" applyFill="1" applyBorder="1" applyAlignment="1">
      <alignment vertical="center"/>
    </xf>
    <xf numFmtId="0" fontId="2" fillId="0" borderId="10" xfId="0" applyFont="1" applyFill="1" applyBorder="1" applyAlignment="1">
      <alignment vertical="top"/>
    </xf>
    <xf numFmtId="0" fontId="2" fillId="0" borderId="6"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15" xfId="0" applyFont="1" applyFill="1" applyBorder="1" applyAlignment="1">
      <alignment/>
    </xf>
    <xf numFmtId="0" fontId="2" fillId="0" borderId="14" xfId="0" applyFont="1" applyFill="1" applyBorder="1" applyAlignment="1">
      <alignment horizontal="left" vertical="top"/>
    </xf>
    <xf numFmtId="0" fontId="2" fillId="0" borderId="11" xfId="0" applyFont="1" applyFill="1" applyBorder="1" applyAlignment="1">
      <alignment vertical="top"/>
    </xf>
    <xf numFmtId="0" fontId="4" fillId="0" borderId="3" xfId="0" applyFont="1" applyFill="1" applyBorder="1" applyAlignment="1">
      <alignment horizontal="left" vertical="top" wrapText="1"/>
    </xf>
    <xf numFmtId="0" fontId="2" fillId="0" borderId="11" xfId="0" applyFont="1" applyFill="1" applyBorder="1" applyAlignment="1">
      <alignment horizontal="left" vertical="top"/>
    </xf>
    <xf numFmtId="2" fontId="4"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3" xfId="0" applyFont="1" applyFill="1" applyBorder="1" applyAlignment="1">
      <alignment horizontal="left" vertical="top" wrapText="1"/>
    </xf>
    <xf numFmtId="0" fontId="2" fillId="0" borderId="3" xfId="0" applyFont="1" applyFill="1" applyBorder="1" applyAlignment="1">
      <alignment/>
    </xf>
    <xf numFmtId="0" fontId="2" fillId="0" borderId="0" xfId="0" applyFont="1" applyAlignment="1">
      <alignment horizontal="right" vertical="center"/>
    </xf>
    <xf numFmtId="0" fontId="2" fillId="0" borderId="0" xfId="0" applyFont="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3" xfId="0" applyFont="1" applyFill="1" applyBorder="1" applyAlignment="1">
      <alignment vertical="center"/>
    </xf>
    <xf numFmtId="0" fontId="4"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vertical="center"/>
    </xf>
    <xf numFmtId="0" fontId="2" fillId="0" borderId="14" xfId="0" applyFont="1" applyFill="1" applyBorder="1" applyAlignment="1">
      <alignment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3" xfId="0" applyFont="1" applyFill="1" applyBorder="1" applyAlignment="1">
      <alignment horizontal="left" vertical="center" wrapText="1"/>
    </xf>
    <xf numFmtId="3" fontId="4" fillId="0" borderId="1" xfId="0" applyNumberFormat="1" applyFont="1" applyFill="1" applyBorder="1" applyAlignment="1">
      <alignment vertical="center"/>
    </xf>
    <xf numFmtId="3" fontId="4" fillId="0" borderId="1" xfId="21" applyNumberFormat="1" applyFont="1" applyFill="1" applyBorder="1" applyAlignment="1">
      <alignment vertical="center"/>
    </xf>
    <xf numFmtId="191" fontId="4" fillId="0" borderId="1" xfId="0" applyNumberFormat="1" applyFont="1" applyFill="1" applyBorder="1" applyAlignment="1">
      <alignment vertical="center"/>
    </xf>
    <xf numFmtId="191" fontId="4" fillId="0" borderId="1" xfId="21" applyNumberFormat="1" applyFont="1" applyFill="1" applyBorder="1" applyAlignment="1">
      <alignment vertical="center"/>
    </xf>
    <xf numFmtId="190" fontId="4" fillId="0" borderId="1" xfId="0" applyNumberFormat="1" applyFont="1" applyFill="1" applyBorder="1" applyAlignment="1">
      <alignment vertical="center"/>
    </xf>
    <xf numFmtId="190" fontId="2" fillId="0" borderId="1" xfId="0" applyNumberFormat="1" applyFont="1" applyFill="1" applyBorder="1" applyAlignment="1">
      <alignment vertical="center"/>
    </xf>
    <xf numFmtId="190" fontId="4" fillId="0" borderId="7" xfId="0" applyNumberFormat="1" applyFont="1" applyFill="1" applyBorder="1" applyAlignment="1">
      <alignment vertical="center"/>
    </xf>
    <xf numFmtId="2" fontId="2" fillId="0" borderId="0" xfId="21" applyNumberFormat="1" applyFont="1" applyAlignment="1">
      <alignmen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3" fontId="2" fillId="0" borderId="3" xfId="0" applyNumberFormat="1" applyFont="1" applyFill="1" applyBorder="1" applyAlignment="1">
      <alignment vertical="center"/>
    </xf>
    <xf numFmtId="191" fontId="2" fillId="0" borderId="3" xfId="0" applyNumberFormat="1" applyFont="1" applyFill="1" applyBorder="1" applyAlignment="1">
      <alignment vertical="center"/>
    </xf>
    <xf numFmtId="191" fontId="2" fillId="0" borderId="3" xfId="21" applyNumberFormat="1" applyFont="1" applyFill="1" applyBorder="1" applyAlignment="1">
      <alignment vertical="center"/>
    </xf>
    <xf numFmtId="190" fontId="2" fillId="0" borderId="3" xfId="21" applyNumberFormat="1" applyFont="1" applyFill="1" applyBorder="1" applyAlignment="1">
      <alignment vertical="center"/>
    </xf>
    <xf numFmtId="190" fontId="2" fillId="0" borderId="3" xfId="0" applyNumberFormat="1" applyFont="1" applyFill="1" applyBorder="1" applyAlignment="1">
      <alignment horizontal="center" vertical="center"/>
    </xf>
    <xf numFmtId="190" fontId="2" fillId="0" borderId="4" xfId="0" applyNumberFormat="1" applyFont="1" applyFill="1" applyBorder="1" applyAlignment="1">
      <alignment horizontal="center" vertical="center"/>
    </xf>
    <xf numFmtId="0" fontId="2" fillId="0" borderId="13" xfId="0" applyFont="1" applyFill="1" applyBorder="1" applyAlignment="1">
      <alignment horizontal="left" vertical="center" wrapText="1"/>
    </xf>
    <xf numFmtId="3" fontId="2" fillId="0" borderId="3" xfId="0" applyNumberFormat="1" applyFont="1" applyFill="1" applyBorder="1" applyAlignment="1">
      <alignment horizontal="right" vertical="center"/>
    </xf>
    <xf numFmtId="0" fontId="2" fillId="0" borderId="2" xfId="0" applyFont="1" applyFill="1" applyBorder="1" applyAlignment="1">
      <alignment horizontal="left" vertical="center"/>
    </xf>
    <xf numFmtId="0" fontId="2" fillId="0" borderId="13" xfId="0" applyFont="1" applyFill="1" applyBorder="1" applyAlignment="1">
      <alignment horizontal="left" vertical="center"/>
    </xf>
    <xf numFmtId="190" fontId="2" fillId="0" borderId="3" xfId="0" applyNumberFormat="1" applyFont="1" applyFill="1" applyBorder="1" applyAlignment="1">
      <alignment vertical="center"/>
    </xf>
    <xf numFmtId="0" fontId="4" fillId="0"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3" fontId="2" fillId="0" borderId="1" xfId="0" applyNumberFormat="1" applyFont="1" applyFill="1" applyBorder="1" applyAlignment="1">
      <alignment vertical="center"/>
    </xf>
    <xf numFmtId="191" fontId="2" fillId="0" borderId="1" xfId="0" applyNumberFormat="1" applyFont="1" applyFill="1" applyBorder="1" applyAlignment="1">
      <alignment vertical="center"/>
    </xf>
    <xf numFmtId="191" fontId="2" fillId="0" borderId="1" xfId="21" applyNumberFormat="1" applyFont="1" applyFill="1" applyBorder="1" applyAlignment="1">
      <alignment vertical="center"/>
    </xf>
    <xf numFmtId="190" fontId="2" fillId="0" borderId="7" xfId="0" applyNumberFormat="1" applyFont="1" applyFill="1" applyBorder="1" applyAlignment="1">
      <alignment vertical="center"/>
    </xf>
    <xf numFmtId="0" fontId="2" fillId="0" borderId="0" xfId="0" applyFont="1" applyBorder="1" applyAlignment="1">
      <alignment vertical="center"/>
    </xf>
    <xf numFmtId="0" fontId="4" fillId="0" borderId="13" xfId="0" applyFont="1" applyFill="1" applyBorder="1" applyAlignment="1">
      <alignment horizontal="left" vertical="center"/>
    </xf>
    <xf numFmtId="0" fontId="9" fillId="0" borderId="3" xfId="0" applyFont="1" applyFill="1" applyBorder="1" applyAlignment="1">
      <alignment horizontal="left" vertical="center"/>
    </xf>
    <xf numFmtId="3" fontId="4" fillId="0" borderId="3" xfId="0" applyNumberFormat="1" applyFont="1" applyFill="1" applyBorder="1" applyAlignment="1">
      <alignment vertical="center"/>
    </xf>
    <xf numFmtId="191" fontId="4" fillId="0" borderId="3" xfId="0" applyNumberFormat="1" applyFont="1" applyFill="1" applyBorder="1" applyAlignment="1">
      <alignment vertical="center"/>
    </xf>
    <xf numFmtId="191" fontId="4" fillId="0" borderId="3" xfId="21" applyNumberFormat="1" applyFont="1" applyFill="1" applyBorder="1" applyAlignment="1">
      <alignment vertical="center"/>
    </xf>
    <xf numFmtId="190" fontId="4" fillId="0" borderId="3" xfId="0" applyNumberFormat="1" applyFont="1" applyFill="1" applyBorder="1" applyAlignment="1">
      <alignment vertical="center"/>
    </xf>
    <xf numFmtId="190" fontId="4" fillId="0" borderId="4" xfId="0" applyNumberFormat="1" applyFont="1" applyFill="1" applyBorder="1" applyAlignment="1">
      <alignment vertical="center"/>
    </xf>
    <xf numFmtId="3" fontId="2" fillId="0" borderId="11" xfId="0" applyNumberFormat="1" applyFont="1" applyFill="1" applyBorder="1" applyAlignment="1">
      <alignment horizontal="right" vertical="center"/>
    </xf>
    <xf numFmtId="3" fontId="2" fillId="0" borderId="11" xfId="0" applyNumberFormat="1" applyFont="1" applyFill="1" applyBorder="1" applyAlignment="1">
      <alignment vertical="center"/>
    </xf>
    <xf numFmtId="191" fontId="2" fillId="0" borderId="11" xfId="0" applyNumberFormat="1" applyFont="1" applyFill="1" applyBorder="1" applyAlignment="1">
      <alignment vertical="center"/>
    </xf>
    <xf numFmtId="191" fontId="2" fillId="0" borderId="11" xfId="21" applyNumberFormat="1" applyFont="1" applyFill="1" applyBorder="1" applyAlignment="1">
      <alignment vertical="center"/>
    </xf>
    <xf numFmtId="190" fontId="2" fillId="0" borderId="11" xfId="21" applyNumberFormat="1" applyFont="1" applyFill="1" applyBorder="1" applyAlignment="1">
      <alignment horizontal="right" vertical="center"/>
    </xf>
    <xf numFmtId="190" fontId="2" fillId="0" borderId="11" xfId="0" applyNumberFormat="1" applyFont="1" applyFill="1" applyBorder="1" applyAlignment="1">
      <alignment horizontal="center" vertical="center"/>
    </xf>
    <xf numFmtId="190" fontId="2" fillId="0" borderId="11" xfId="21" applyNumberFormat="1" applyFont="1" applyFill="1" applyBorder="1" applyAlignment="1">
      <alignment vertical="center"/>
    </xf>
    <xf numFmtId="190" fontId="2" fillId="0" borderId="8" xfId="0" applyNumberFormat="1" applyFont="1" applyFill="1" applyBorder="1" applyAlignment="1">
      <alignment horizontal="center" vertical="center"/>
    </xf>
    <xf numFmtId="0" fontId="2" fillId="0" borderId="12" xfId="0" applyFont="1" applyFill="1" applyBorder="1" applyAlignment="1">
      <alignment horizontal="left" vertical="center"/>
    </xf>
    <xf numFmtId="3" fontId="2" fillId="0" borderId="1" xfId="0" applyNumberFormat="1" applyFont="1" applyFill="1" applyBorder="1" applyAlignment="1">
      <alignment horizontal="right" vertical="center"/>
    </xf>
    <xf numFmtId="190" fontId="2" fillId="0" borderId="1" xfId="21" applyNumberFormat="1" applyFont="1" applyFill="1" applyBorder="1" applyAlignment="1">
      <alignment horizontal="right" vertical="center"/>
    </xf>
    <xf numFmtId="190" fontId="2" fillId="0" borderId="1" xfId="0" applyNumberFormat="1" applyFont="1" applyFill="1" applyBorder="1" applyAlignment="1">
      <alignment horizontal="center" vertical="center"/>
    </xf>
    <xf numFmtId="190" fontId="2" fillId="0" borderId="7" xfId="0" applyNumberFormat="1" applyFont="1" applyFill="1" applyBorder="1" applyAlignment="1">
      <alignment horizontal="center" vertical="center"/>
    </xf>
    <xf numFmtId="3" fontId="2" fillId="0" borderId="3" xfId="0" applyNumberFormat="1" applyFont="1" applyFill="1" applyBorder="1" applyAlignment="1" quotePrefix="1">
      <alignment horizontal="right" vertical="center"/>
    </xf>
    <xf numFmtId="3" fontId="2" fillId="0" borderId="3" xfId="0" applyNumberFormat="1" applyFont="1" applyFill="1" applyBorder="1" applyAlignment="1" quotePrefix="1">
      <alignment horizontal="center" vertical="center"/>
    </xf>
    <xf numFmtId="191" fontId="2" fillId="0" borderId="3" xfId="21" applyNumberFormat="1" applyFont="1" applyFill="1" applyBorder="1" applyAlignment="1" quotePrefix="1">
      <alignment horizontal="center" vertical="center"/>
    </xf>
    <xf numFmtId="190" fontId="2" fillId="0" borderId="3" xfId="0" applyNumberFormat="1" applyFont="1" applyFill="1" applyBorder="1" applyAlignment="1">
      <alignment horizontal="right" vertical="center"/>
    </xf>
    <xf numFmtId="190" fontId="2" fillId="0" borderId="4" xfId="0" applyNumberFormat="1" applyFont="1" applyFill="1" applyBorder="1" applyAlignment="1">
      <alignment horizontal="right" vertical="center"/>
    </xf>
    <xf numFmtId="164" fontId="2" fillId="0" borderId="0" xfId="17" applyNumberFormat="1" applyFont="1" applyAlignment="1">
      <alignment vertical="center"/>
    </xf>
    <xf numFmtId="1" fontId="2" fillId="0" borderId="3" xfId="0" applyNumberFormat="1" applyFont="1" applyFill="1" applyBorder="1" applyAlignment="1">
      <alignment horizontal="right" vertical="center" wrapText="1"/>
    </xf>
    <xf numFmtId="190" fontId="2" fillId="0" borderId="3" xfId="0" applyNumberFormat="1" applyFont="1" applyFill="1" applyBorder="1" applyAlignment="1" quotePrefix="1">
      <alignment horizontal="center" vertical="center"/>
    </xf>
    <xf numFmtId="1" fontId="2" fillId="0" borderId="3" xfId="0" applyNumberFormat="1" applyFont="1" applyFill="1" applyBorder="1" applyAlignment="1">
      <alignment horizontal="right" vertical="center"/>
    </xf>
    <xf numFmtId="1" fontId="2" fillId="0" borderId="0" xfId="0" applyNumberFormat="1" applyFont="1" applyAlignment="1">
      <alignment/>
    </xf>
    <xf numFmtId="166" fontId="2" fillId="0" borderId="0" xfId="0" applyNumberFormat="1" applyFont="1" applyAlignment="1">
      <alignment/>
    </xf>
    <xf numFmtId="0" fontId="4" fillId="0" borderId="0" xfId="0" applyFont="1" applyBorder="1" applyAlignment="1">
      <alignment horizontal="center" vertical="center" wrapText="1"/>
    </xf>
    <xf numFmtId="3" fontId="4" fillId="0" borderId="0" xfId="0" applyNumberFormat="1" applyFont="1" applyBorder="1" applyAlignment="1">
      <alignment/>
    </xf>
    <xf numFmtId="1" fontId="4" fillId="0" borderId="0" xfId="21" applyNumberFormat="1" applyFont="1" applyBorder="1" applyAlignment="1">
      <alignment/>
    </xf>
    <xf numFmtId="3" fontId="2" fillId="0" borderId="0" xfId="0" applyNumberFormat="1" applyFont="1" applyBorder="1" applyAlignment="1">
      <alignment vertical="center"/>
    </xf>
    <xf numFmtId="0" fontId="2" fillId="0" borderId="0" xfId="0" applyFont="1" applyBorder="1" applyAlignment="1">
      <alignment horizontal="left" vertical="center" wrapText="1"/>
    </xf>
    <xf numFmtId="4" fontId="10"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1" fontId="2" fillId="0" borderId="0" xfId="0" applyNumberFormat="1" applyFont="1" applyBorder="1" applyAlignment="1">
      <alignment vertical="center"/>
    </xf>
    <xf numFmtId="0" fontId="2" fillId="0" borderId="0" xfId="0" applyFont="1" applyBorder="1" applyAlignment="1">
      <alignment/>
    </xf>
    <xf numFmtId="0" fontId="9" fillId="0" borderId="0" xfId="0" applyFont="1" applyBorder="1" applyAlignment="1">
      <alignment horizontal="left"/>
    </xf>
    <xf numFmtId="3" fontId="4" fillId="0" borderId="0" xfId="0" applyNumberFormat="1" applyFont="1" applyBorder="1" applyAlignment="1">
      <alignment/>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quotePrefix="1">
      <alignment horizontal="right"/>
    </xf>
    <xf numFmtId="0" fontId="2" fillId="0" borderId="0" xfId="0" applyFont="1" applyBorder="1" applyAlignment="1" quotePrefix="1">
      <alignment horizontal="center"/>
    </xf>
    <xf numFmtId="3" fontId="10" fillId="0" borderId="0" xfId="0" applyNumberFormat="1" applyFont="1" applyBorder="1" applyAlignment="1">
      <alignment horizontal="right" vertical="center"/>
    </xf>
    <xf numFmtId="1" fontId="2" fillId="0" borderId="0" xfId="0" applyNumberFormat="1" applyFont="1" applyBorder="1" applyAlignment="1">
      <alignment horizontal="right" vertical="center"/>
    </xf>
    <xf numFmtId="1" fontId="2" fillId="0" borderId="0" xfId="0" applyNumberFormat="1" applyFont="1" applyBorder="1" applyAlignment="1" quotePrefix="1">
      <alignment horizontal="center" vertical="center"/>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4" xfId="0" applyFont="1" applyFill="1" applyBorder="1" applyAlignment="1">
      <alignment vertical="center"/>
    </xf>
    <xf numFmtId="3" fontId="4" fillId="0" borderId="3" xfId="21" applyNumberFormat="1" applyFont="1" applyFill="1" applyBorder="1" applyAlignment="1">
      <alignment horizontal="center" vertical="center"/>
    </xf>
    <xf numFmtId="187" fontId="2" fillId="0" borderId="3" xfId="0" applyNumberFormat="1" applyFont="1" applyFill="1" applyBorder="1" applyAlignment="1">
      <alignment horizontal="center" vertical="center"/>
    </xf>
    <xf numFmtId="0" fontId="2" fillId="0" borderId="9" xfId="0" applyFont="1" applyFill="1" applyBorder="1" applyAlignment="1">
      <alignment horizontal="left" vertical="center"/>
    </xf>
    <xf numFmtId="0" fontId="2" fillId="0" borderId="6" xfId="0" applyFont="1" applyFill="1" applyBorder="1" applyAlignment="1">
      <alignment horizontal="left" vertical="center"/>
    </xf>
    <xf numFmtId="3" fontId="2" fillId="0" borderId="10" xfId="21" applyNumberFormat="1" applyFont="1" applyFill="1" applyBorder="1" applyAlignment="1">
      <alignment horizontal="center" vertical="center"/>
    </xf>
    <xf numFmtId="187" fontId="2" fillId="0" borderId="10" xfId="21" applyNumberFormat="1" applyFont="1" applyFill="1" applyBorder="1" applyAlignment="1">
      <alignment horizontal="center" vertical="center"/>
    </xf>
    <xf numFmtId="0" fontId="2" fillId="0" borderId="6" xfId="0" applyFont="1" applyFill="1" applyBorder="1" applyAlignment="1">
      <alignment horizontal="left" vertical="center" wrapText="1"/>
    </xf>
    <xf numFmtId="187" fontId="2" fillId="0" borderId="10" xfId="0" applyNumberFormat="1" applyFont="1" applyFill="1" applyBorder="1" applyAlignment="1">
      <alignment horizontal="center" vertical="center"/>
    </xf>
    <xf numFmtId="0" fontId="2" fillId="0" borderId="8" xfId="0" applyFont="1" applyFill="1" applyBorder="1" applyAlignment="1">
      <alignment horizontal="left" vertical="center"/>
    </xf>
    <xf numFmtId="3" fontId="2" fillId="0" borderId="11" xfId="21" applyNumberFormat="1" applyFont="1" applyFill="1" applyBorder="1" applyAlignment="1">
      <alignment horizontal="center" vertical="center"/>
    </xf>
    <xf numFmtId="187" fontId="2" fillId="0" borderId="1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9" fillId="0" borderId="1" xfId="0" applyFont="1" applyFill="1" applyBorder="1" applyAlignment="1">
      <alignment horizontal="left" vertical="center"/>
    </xf>
    <xf numFmtId="3" fontId="4" fillId="0" borderId="1" xfId="21" applyNumberFormat="1" applyFont="1" applyFill="1" applyBorder="1" applyAlignment="1">
      <alignment horizontal="center" vertical="center"/>
    </xf>
    <xf numFmtId="187" fontId="2" fillId="0" borderId="1"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9" fillId="0" borderId="10" xfId="0" applyFont="1" applyFill="1" applyBorder="1" applyAlignment="1">
      <alignment horizontal="left" vertical="center"/>
    </xf>
    <xf numFmtId="3" fontId="2" fillId="0" borderId="10" xfId="0" applyNumberFormat="1" applyFont="1" applyFill="1" applyBorder="1" applyAlignment="1" quotePrefix="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9" fontId="4" fillId="0" borderId="0" xfId="21" applyFont="1" applyBorder="1" applyAlignment="1">
      <alignment horizontal="right" vertical="center" wrapText="1"/>
    </xf>
    <xf numFmtId="0" fontId="4" fillId="0" borderId="0" xfId="0" applyFont="1" applyBorder="1" applyAlignment="1">
      <alignment vertical="center"/>
    </xf>
    <xf numFmtId="0" fontId="4" fillId="0" borderId="0" xfId="0" applyFont="1" applyBorder="1" applyAlignment="1">
      <alignment horizontal="left" vertical="center" wrapText="1"/>
    </xf>
    <xf numFmtId="0" fontId="2" fillId="0" borderId="3" xfId="0" applyFont="1" applyBorder="1" applyAlignment="1">
      <alignment horizontal="left" vertical="center" wrapText="1"/>
    </xf>
    <xf numFmtId="9" fontId="2" fillId="0" borderId="3" xfId="21" applyFont="1" applyBorder="1" applyAlignment="1">
      <alignment horizontal="center"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1" fontId="2" fillId="0" borderId="0" xfId="0" applyNumberFormat="1" applyFont="1" applyBorder="1" applyAlignment="1">
      <alignment horizontal="right" vertical="center" wrapText="1"/>
    </xf>
    <xf numFmtId="9" fontId="2" fillId="0" borderId="0" xfId="21" applyFont="1" applyBorder="1" applyAlignment="1">
      <alignment horizontal="center" vertical="center"/>
    </xf>
    <xf numFmtId="9" fontId="2" fillId="0" borderId="0" xfId="21" applyFont="1" applyAlignment="1">
      <alignment horizontal="center" vertical="center"/>
    </xf>
    <xf numFmtId="9" fontId="2" fillId="0" borderId="0" xfId="21" applyFont="1" applyBorder="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wrapText="1"/>
    </xf>
    <xf numFmtId="0" fontId="2" fillId="0" borderId="3" xfId="0" applyFont="1" applyBorder="1" applyAlignment="1">
      <alignment horizontal="left" vertical="center" wrapText="1"/>
    </xf>
    <xf numFmtId="9" fontId="2" fillId="0" borderId="3" xfId="21" applyFont="1" applyBorder="1" applyAlignment="1">
      <alignment horizontal="center" vertical="center"/>
    </xf>
    <xf numFmtId="9"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9" fontId="2" fillId="0" borderId="0" xfId="21" applyFont="1" applyBorder="1" applyAlignment="1">
      <alignment horizontal="center" vertical="center"/>
    </xf>
    <xf numFmtId="0" fontId="2" fillId="0" borderId="0" xfId="0" applyFont="1" applyBorder="1" applyAlignment="1">
      <alignment horizontal="center" vertical="center"/>
    </xf>
    <xf numFmtId="0" fontId="4" fillId="0" borderId="3" xfId="0" applyFont="1" applyFill="1" applyBorder="1" applyAlignment="1">
      <alignment vertical="center"/>
    </xf>
    <xf numFmtId="0" fontId="2" fillId="0" borderId="3" xfId="0" applyFont="1" applyFill="1" applyBorder="1" applyAlignment="1">
      <alignment vertical="center"/>
    </xf>
    <xf numFmtId="9" fontId="2" fillId="0" borderId="3" xfId="0" applyNumberFormat="1"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15" xfId="0" applyFont="1" applyFill="1" applyBorder="1" applyAlignment="1">
      <alignment horizontal="left" vertical="center" wrapText="1"/>
    </xf>
    <xf numFmtId="3" fontId="4" fillId="0" borderId="3" xfId="0" applyNumberFormat="1" applyFont="1" applyFill="1" applyBorder="1" applyAlignment="1">
      <alignment horizontal="center" vertical="center"/>
    </xf>
    <xf numFmtId="1" fontId="4" fillId="0" borderId="3" xfId="21" applyNumberFormat="1" applyFont="1" applyFill="1" applyBorder="1" applyAlignment="1" quotePrefix="1">
      <alignment horizontal="center" vertical="center"/>
    </xf>
    <xf numFmtId="3" fontId="4" fillId="0" borderId="4" xfId="0" applyNumberFormat="1" applyFont="1" applyFill="1" applyBorder="1" applyAlignment="1">
      <alignment horizontal="center" vertical="center"/>
    </xf>
    <xf numFmtId="0" fontId="2" fillId="0" borderId="5" xfId="0" applyFont="1" applyFill="1" applyBorder="1" applyAlignment="1">
      <alignment horizontal="left" vertical="center"/>
    </xf>
    <xf numFmtId="3"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1" fontId="4" fillId="0" borderId="3" xfId="0" applyNumberFormat="1" applyFont="1" applyFill="1" applyBorder="1" applyAlignment="1">
      <alignment horizontal="center" vertical="center"/>
    </xf>
    <xf numFmtId="0" fontId="4" fillId="0" borderId="5" xfId="0" applyFont="1" applyFill="1" applyBorder="1" applyAlignment="1">
      <alignment horizontal="left" vertical="center"/>
    </xf>
    <xf numFmtId="3"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0" fontId="4" fillId="0" borderId="0" xfId="0" applyFont="1" applyFill="1" applyBorder="1" applyAlignment="1">
      <alignment horizontal="left" vertical="center"/>
    </xf>
    <xf numFmtId="3" fontId="4" fillId="0" borderId="9" xfId="0" applyNumberFormat="1" applyFont="1" applyFill="1" applyBorder="1" applyAlignment="1" quotePrefix="1">
      <alignment horizontal="center" vertical="center"/>
    </xf>
    <xf numFmtId="3" fontId="2" fillId="0" borderId="11"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3" fontId="2" fillId="0" borderId="8" xfId="0" applyNumberFormat="1" applyFont="1" applyFill="1" applyBorder="1" applyAlignment="1" quotePrefix="1">
      <alignment horizontal="center" vertical="center"/>
    </xf>
    <xf numFmtId="9" fontId="2" fillId="0" borderId="0" xfId="0" applyNumberFormat="1" applyFont="1" applyBorder="1" applyAlignment="1">
      <alignment vertical="center"/>
    </xf>
    <xf numFmtId="9" fontId="2" fillId="0" borderId="0" xfId="0" applyNumberFormat="1" applyFont="1" applyFill="1" applyBorder="1" applyAlignment="1">
      <alignment vertical="center"/>
    </xf>
    <xf numFmtId="9" fontId="2" fillId="0" borderId="0" xfId="0" applyNumberFormat="1" applyFont="1" applyBorder="1" applyAlignment="1">
      <alignment horizontal="center" vertical="center"/>
    </xf>
    <xf numFmtId="0" fontId="2" fillId="0" borderId="0" xfId="0" applyFont="1" applyAlignment="1">
      <alignment horizontal="right"/>
    </xf>
    <xf numFmtId="0" fontId="2" fillId="0" borderId="3" xfId="0" applyFont="1" applyFill="1" applyBorder="1" applyAlignment="1">
      <alignment/>
    </xf>
    <xf numFmtId="0" fontId="4" fillId="0" borderId="3" xfId="0" applyFont="1" applyFill="1" applyBorder="1" applyAlignment="1">
      <alignment horizontal="center" vertical="center" wrapText="1"/>
    </xf>
    <xf numFmtId="0" fontId="2" fillId="0" borderId="1" xfId="0" applyFont="1" applyFill="1" applyBorder="1" applyAlignment="1">
      <alignment vertical="center"/>
    </xf>
    <xf numFmtId="0" fontId="4" fillId="0" borderId="0" xfId="0" applyFont="1" applyBorder="1" applyAlignment="1">
      <alignment horizontal="left" vertical="top"/>
    </xf>
    <xf numFmtId="0" fontId="2" fillId="0" borderId="10" xfId="0" applyFont="1" applyFill="1" applyBorder="1" applyAlignment="1">
      <alignment horizontal="left" vertical="top" indent="1"/>
    </xf>
    <xf numFmtId="0" fontId="2" fillId="0" borderId="10" xfId="0" applyFont="1" applyFill="1" applyBorder="1" applyAlignment="1">
      <alignment horizontal="left" vertical="center" wrapText="1" indent="1"/>
    </xf>
    <xf numFmtId="0" fontId="2" fillId="0" borderId="0" xfId="0" applyFont="1" applyBorder="1" applyAlignment="1">
      <alignment horizontal="left" vertical="center"/>
    </xf>
    <xf numFmtId="0" fontId="2" fillId="0" borderId="11" xfId="0" applyFont="1" applyFill="1" applyBorder="1" applyAlignment="1">
      <alignment horizontal="left" vertical="top" indent="1"/>
    </xf>
    <xf numFmtId="0" fontId="4" fillId="0" borderId="10" xfId="0" applyFont="1" applyFill="1" applyBorder="1" applyAlignment="1">
      <alignment horizontal="left" vertical="top"/>
    </xf>
    <xf numFmtId="1" fontId="2" fillId="0" borderId="10" xfId="0" applyNumberFormat="1" applyFont="1" applyFill="1" applyBorder="1" applyAlignment="1">
      <alignment horizontal="right" vertical="top"/>
    </xf>
    <xf numFmtId="9" fontId="2" fillId="0" borderId="0" xfId="21" applyFont="1" applyBorder="1" applyAlignment="1">
      <alignment horizontal="right" wrapText="1"/>
    </xf>
    <xf numFmtId="1" fontId="2" fillId="0" borderId="0" xfId="0" applyNumberFormat="1" applyFont="1" applyBorder="1" applyAlignment="1">
      <alignment horizontal="right" wrapText="1"/>
    </xf>
    <xf numFmtId="0" fontId="2" fillId="0" borderId="0" xfId="0" applyFont="1" applyBorder="1" applyAlignment="1">
      <alignment horizontal="right" wrapText="1"/>
    </xf>
    <xf numFmtId="9" fontId="2" fillId="0" borderId="0" xfId="0" applyNumberFormat="1" applyFont="1" applyBorder="1" applyAlignment="1">
      <alignment/>
    </xf>
    <xf numFmtId="9" fontId="2" fillId="0" borderId="0" xfId="0" applyNumberFormat="1" applyFont="1" applyFill="1" applyBorder="1" applyAlignment="1">
      <alignment/>
    </xf>
    <xf numFmtId="0" fontId="2" fillId="0" borderId="0" xfId="0" applyFont="1" applyAlignment="1">
      <alignment/>
    </xf>
    <xf numFmtId="0" fontId="2" fillId="0" borderId="0" xfId="0" applyFont="1" applyAlignment="1">
      <alignment horizontal="center"/>
    </xf>
    <xf numFmtId="0" fontId="4" fillId="0" borderId="3" xfId="0" applyFont="1" applyBorder="1" applyAlignment="1">
      <alignment/>
    </xf>
    <xf numFmtId="0" fontId="4" fillId="0" borderId="3" xfId="0" applyFont="1" applyBorder="1" applyAlignment="1">
      <alignment horizontal="center"/>
    </xf>
    <xf numFmtId="0" fontId="2" fillId="0" borderId="3" xfId="0" applyFont="1" applyBorder="1" applyAlignment="1">
      <alignment wrapText="1"/>
    </xf>
    <xf numFmtId="9" fontId="2" fillId="0" borderId="3" xfId="0" applyNumberFormat="1" applyFont="1" applyBorder="1" applyAlignment="1">
      <alignment horizontal="center"/>
    </xf>
    <xf numFmtId="0" fontId="2" fillId="0" borderId="3" xfId="0" applyFont="1" applyBorder="1" applyAlignment="1">
      <alignment/>
    </xf>
    <xf numFmtId="9" fontId="2" fillId="0" borderId="0" xfId="0" applyNumberFormat="1" applyFont="1" applyBorder="1" applyAlignment="1">
      <alignment horizontal="center"/>
    </xf>
    <xf numFmtId="0" fontId="2" fillId="0" borderId="0" xfId="0" applyFont="1" applyBorder="1" applyAlignment="1">
      <alignment horizont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Border="1" applyAlignment="1">
      <alignment horizontal="center" vertical="center" wrapText="1"/>
    </xf>
    <xf numFmtId="0" fontId="2" fillId="0" borderId="3" xfId="0" applyFont="1" applyBorder="1" applyAlignment="1">
      <alignment vertical="center"/>
    </xf>
    <xf numFmtId="9" fontId="2" fillId="0" borderId="3" xfId="0" applyNumberFormat="1" applyFont="1" applyBorder="1" applyAlignment="1">
      <alignment horizontal="center" vertical="center"/>
    </xf>
    <xf numFmtId="9" fontId="2" fillId="0" borderId="0" xfId="0" applyNumberFormat="1" applyFont="1" applyAlignment="1">
      <alignment vertical="center"/>
    </xf>
    <xf numFmtId="9" fontId="2" fillId="0" borderId="0" xfId="0" applyNumberFormat="1"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20</xdr:row>
      <xdr:rowOff>104775</xdr:rowOff>
    </xdr:from>
    <xdr:ext cx="8201025" cy="1219200"/>
    <xdr:sp>
      <xdr:nvSpPr>
        <xdr:cNvPr id="1" name="TextBox 1"/>
        <xdr:cNvSpPr txBox="1">
          <a:spLocks noChangeArrowheads="1"/>
        </xdr:cNvSpPr>
      </xdr:nvSpPr>
      <xdr:spPr>
        <a:xfrm>
          <a:off x="247650" y="3867150"/>
          <a:ext cx="8201025" cy="1219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nr : non renseigné ; ns : non significatif.
* REPMA (régime de prévoyance mutualité agricole), ancien PER  « Balladur ».
** Le PERCO n’est pas un contrat d’assurance retraite, mais un dispositif d’épargne salariale.
*** Estimations obtenues après recalage des données collectées des assurances sur les sources FFSA et CTIP.
Sources • Enquêtes retraite supplémentaire facultative au 31 décembre, DREES.</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17</xdr:row>
      <xdr:rowOff>133350</xdr:rowOff>
    </xdr:from>
    <xdr:ext cx="8591550" cy="1162050"/>
    <xdr:sp>
      <xdr:nvSpPr>
        <xdr:cNvPr id="1" name="TextBox 1"/>
        <xdr:cNvSpPr txBox="1">
          <a:spLocks noChangeArrowheads="1"/>
        </xdr:cNvSpPr>
      </xdr:nvSpPr>
      <xdr:spPr>
        <a:xfrm>
          <a:off x="257175" y="3467100"/>
          <a:ext cx="8591550" cy="11620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nr : non renseigné, ns : non significatif.
* REPMA (régime de prévoyance mutualité agricole), ancien PER  « Balladur ».
** Estimations obtenues grâce aux données de la FFSA, la rente moyenne est obtenue à partir des données de l'enquête.
*** Pour les PERP, les contrats « Madelin » et les contrats « Exploitants agricoles », la rente moyenne peut être surestimée, dans la mesure où les versements forfaitaires uniques n'ont pu être identifiés au sein des rentes, et sont donc comptabilisés en tant que rente viagère.
Sources • Enquête retraite supplémentaire facultative au 31 décembre, DREES.</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19</xdr:row>
      <xdr:rowOff>19050</xdr:rowOff>
    </xdr:from>
    <xdr:ext cx="6096000" cy="819150"/>
    <xdr:sp>
      <xdr:nvSpPr>
        <xdr:cNvPr id="1" name="TextBox 1"/>
        <xdr:cNvSpPr txBox="1">
          <a:spLocks noChangeArrowheads="1"/>
        </xdr:cNvSpPr>
      </xdr:nvSpPr>
      <xdr:spPr>
        <a:xfrm>
          <a:off x="247650" y="3152775"/>
          <a:ext cx="6096000" cy="8191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ns : non significatif.
* Ne sont inclues ici que les prestations versées sous forme de rente (rentes viagères ou versements forfaitaires uniques).
** REPMA (régime de prévoyance mutualité agricole), ancien PER « Balladur ».
Sources • Enquête retraite supplémentaire facultative au 31 décembre, DREES.</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28575</xdr:rowOff>
    </xdr:from>
    <xdr:ext cx="5429250" cy="942975"/>
    <xdr:sp>
      <xdr:nvSpPr>
        <xdr:cNvPr id="1" name="TextBox 1"/>
        <xdr:cNvSpPr txBox="1">
          <a:spLocks noChangeArrowheads="1"/>
        </xdr:cNvSpPr>
      </xdr:nvSpPr>
      <xdr:spPr>
        <a:xfrm>
          <a:off x="257175" y="1524000"/>
          <a:ext cx="5429250" cy="942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Les rentes versées au souscripteur initial sont les prestations versées à la personne qui a cotisé elle-même sur ce contrat de retraite supplémentaire facultative. Lors de la signature du contrat, la personne qui a cotisé peut spécifier, dans certains dispositifs, à qui la rente devra être reversée en cas de décès (conjoint, héritiers). Il s'agit dans ce cas d'une pension de réversion.
Sources • Enquête retraite supplémentaire facultative au 31 décembre, DREES.</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11</xdr:row>
      <xdr:rowOff>76200</xdr:rowOff>
    </xdr:from>
    <xdr:ext cx="6448425" cy="314325"/>
    <xdr:sp>
      <xdr:nvSpPr>
        <xdr:cNvPr id="1" name="TextBox 1"/>
        <xdr:cNvSpPr txBox="1">
          <a:spLocks noChangeArrowheads="1"/>
        </xdr:cNvSpPr>
      </xdr:nvSpPr>
      <xdr:spPr>
        <a:xfrm>
          <a:off x="247650" y="1971675"/>
          <a:ext cx="6448425" cy="314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133350</xdr:rowOff>
    </xdr:from>
    <xdr:ext cx="3943350" cy="304800"/>
    <xdr:sp>
      <xdr:nvSpPr>
        <xdr:cNvPr id="1" name="TextBox 1"/>
        <xdr:cNvSpPr txBox="1">
          <a:spLocks noChangeArrowheads="1"/>
        </xdr:cNvSpPr>
      </xdr:nvSpPr>
      <xdr:spPr>
        <a:xfrm>
          <a:off x="247650" y="2028825"/>
          <a:ext cx="3943350" cy="304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20</xdr:row>
      <xdr:rowOff>104775</xdr:rowOff>
    </xdr:from>
    <xdr:ext cx="5924550" cy="904875"/>
    <xdr:sp>
      <xdr:nvSpPr>
        <xdr:cNvPr id="1" name="TextBox 1"/>
        <xdr:cNvSpPr txBox="1">
          <a:spLocks noChangeArrowheads="1"/>
        </xdr:cNvSpPr>
      </xdr:nvSpPr>
      <xdr:spPr>
        <a:xfrm>
          <a:off x="276225" y="4010025"/>
          <a:ext cx="5924550" cy="904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REPMA (régime de prévoyance mutualité agricole), ancien PER  « Balladur ».
** Le PERCO n’est pas un contrat d’assurance retraite, mais un dispositif d’épargne salariale.
*** Estimations obtenues après recalage des données collectées des assurances sur les sources FFSA et CTIP.
**** En 2006, pour les produits destinés aux fonctionnaires et élus locaux, seuls les encours des contrats en phase de constitution étaient disponibles. L’évolution 2006-2007 pour ces produits, ainsi que l’évolution des encours pour l’ensemble des dispositifs, n'étant pas à champ constant, elles ne sont pas précisées ici.
Sources • Enquêtes retraite supplémentaire facultative au 31 décembre, DREES.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10</xdr:row>
      <xdr:rowOff>104775</xdr:rowOff>
    </xdr:from>
    <xdr:ext cx="11229975" cy="762000"/>
    <xdr:sp>
      <xdr:nvSpPr>
        <xdr:cNvPr id="1" name="TextBox 2"/>
        <xdr:cNvSpPr txBox="1">
          <a:spLocks noChangeArrowheads="1"/>
        </xdr:cNvSpPr>
      </xdr:nvSpPr>
      <xdr:spPr>
        <a:xfrm>
          <a:off x="285750" y="2638425"/>
          <a:ext cx="11229975" cy="7620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Cotisations sociales à la charge des employeurs et des salariés, contributions publiques, chiffres définitifs. Les régimes complémentaires de la CNAVPL n'ont pas pu être dissociés et sont intégrés dans les données des régimes de base.
** Sont intégrées les pensions de retraite versées au titre des droits directs et dérivés, ainsi que les avantages non contributifs comme le minimum vieillesse.
***  Hors indemnités de fin de carrière et hors sorties en capital (contrats article 82 du CGI et PERP, PERE et PERCO). Les prestations incluent les transferts de contrats entre sociétés, et les rentes en versement forfaitaire unique. 
Sources • Enquêtes retraite supplémentaire facultative au 31 décembre, comptes de la Sécurité sociale 2004 à 2008, comptes de la protection sociale provisoires 2008, DREES.
Sources • Enquêtes retraite supplémentaire facultative au 31 décembre, DREES.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19</xdr:row>
      <xdr:rowOff>123825</xdr:rowOff>
    </xdr:from>
    <xdr:ext cx="9277350" cy="1304925"/>
    <xdr:sp>
      <xdr:nvSpPr>
        <xdr:cNvPr id="1" name="TextBox 1"/>
        <xdr:cNvSpPr txBox="1">
          <a:spLocks noChangeArrowheads="1"/>
        </xdr:cNvSpPr>
      </xdr:nvSpPr>
      <xdr:spPr>
        <a:xfrm>
          <a:off x="257175" y="6848475"/>
          <a:ext cx="9277350" cy="1304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nr : non renseigné, ns : non significatif.
* REPMA (régime de prévoyance mutualité agricole), ancien PER  « Balladur ».
** Le PERCO n’est pas un contrat d’assurance retraite, mais un dispositif d’épargne salariale.
*** Les résultats sont présentés sous forme de fourchette. Ils sont estimés à partir des données de l'enquête DREES et des données de cadrage fournies par la FFSA et le CTIP.
**** Il n’a pas été possible de déterminer avec précision le nombre de personnes couvertes en raison de la difficulté à pouvoir individualiser ces contrats. 
Sources • Enquêtes retraite supplémentaire facultative au 31 décembre, DREES.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20</xdr:row>
      <xdr:rowOff>47625</xdr:rowOff>
    </xdr:from>
    <xdr:ext cx="8724900" cy="1114425"/>
    <xdr:sp>
      <xdr:nvSpPr>
        <xdr:cNvPr id="1" name="TextBox 1"/>
        <xdr:cNvSpPr txBox="1">
          <a:spLocks noChangeArrowheads="1"/>
        </xdr:cNvSpPr>
      </xdr:nvSpPr>
      <xdr:spPr>
        <a:xfrm>
          <a:off x="247650" y="3695700"/>
          <a:ext cx="8724900" cy="11144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nr : non renseigné, ns : non significatif.
* REPMA (régime de prévoyance mutualité agricole), ancien PER  « Balladur ».
** Le PERCO n’est pas un contrat d’assurance retraite, mais un dispositif d’épargne salariale.
*** Pour le PERE et les contrats de type art. 83, la cotisation annuelle moyenne a été calculée à partir des données collectées de l’enquête.
**** Il n’a pas été possible de déterminer avec précision le nombre de personnes couvertes en raison de la difficulté à pouvoir individualiser ces contrats.
Les institutions de prévoyance proposent uniquement des produits destinés à des salariés dans le cadre d'une entreprise ou d'une branche, essentiellement des "articles 83 et 39". 
Sources • Enquêtes retraite supplémentaire facultative au 31 décembre, DREES.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8</xdr:row>
      <xdr:rowOff>123825</xdr:rowOff>
    </xdr:from>
    <xdr:ext cx="5876925" cy="257175"/>
    <xdr:sp>
      <xdr:nvSpPr>
        <xdr:cNvPr id="1" name="TextBox 1"/>
        <xdr:cNvSpPr txBox="1">
          <a:spLocks noChangeArrowheads="1"/>
        </xdr:cNvSpPr>
      </xdr:nvSpPr>
      <xdr:spPr>
        <a:xfrm>
          <a:off x="247650" y="1485900"/>
          <a:ext cx="5876925"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8</xdr:row>
      <xdr:rowOff>104775</xdr:rowOff>
    </xdr:from>
    <xdr:ext cx="5876925" cy="257175"/>
    <xdr:sp>
      <xdr:nvSpPr>
        <xdr:cNvPr id="1" name="TextBox 1"/>
        <xdr:cNvSpPr txBox="1">
          <a:spLocks noChangeArrowheads="1"/>
        </xdr:cNvSpPr>
      </xdr:nvSpPr>
      <xdr:spPr>
        <a:xfrm>
          <a:off x="247650" y="1524000"/>
          <a:ext cx="5876925"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xdr:row>
      <xdr:rowOff>19050</xdr:rowOff>
    </xdr:from>
    <xdr:ext cx="5876925" cy="257175"/>
    <xdr:sp>
      <xdr:nvSpPr>
        <xdr:cNvPr id="1" name="TextBox 1"/>
        <xdr:cNvSpPr txBox="1">
          <a:spLocks noChangeArrowheads="1"/>
        </xdr:cNvSpPr>
      </xdr:nvSpPr>
      <xdr:spPr>
        <a:xfrm>
          <a:off x="247650" y="1562100"/>
          <a:ext cx="5876925"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12</xdr:row>
      <xdr:rowOff>133350</xdr:rowOff>
    </xdr:from>
    <xdr:ext cx="4210050" cy="419100"/>
    <xdr:sp>
      <xdr:nvSpPr>
        <xdr:cNvPr id="1" name="TextBox 1"/>
        <xdr:cNvSpPr txBox="1">
          <a:spLocks noChangeArrowheads="1"/>
        </xdr:cNvSpPr>
      </xdr:nvSpPr>
      <xdr:spPr>
        <a:xfrm>
          <a:off x="247650" y="2200275"/>
          <a:ext cx="4210050" cy="4191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S45"/>
  <sheetViews>
    <sheetView showGridLines="0" tabSelected="1" workbookViewId="0" topLeftCell="A1">
      <selection activeCell="A1" sqref="A1"/>
    </sheetView>
  </sheetViews>
  <sheetFormatPr defaultColWidth="11.421875" defaultRowHeight="10.5" customHeight="1"/>
  <cols>
    <col min="1" max="1" width="3.7109375" style="1" customWidth="1"/>
    <col min="2" max="2" width="1.8515625" style="1" customWidth="1"/>
    <col min="3" max="3" width="8.57421875" style="1" customWidth="1"/>
    <col min="4" max="4" width="9.57421875" style="1" customWidth="1"/>
    <col min="5" max="5" width="7.00390625" style="1" customWidth="1"/>
    <col min="6" max="6" width="4.28125" style="1" customWidth="1"/>
    <col min="7" max="7" width="37.421875" style="1" customWidth="1"/>
    <col min="8" max="12" width="7.28125" style="1" customWidth="1"/>
    <col min="13" max="13" width="16.28125" style="1" customWidth="1"/>
    <col min="14" max="14" width="10.8515625" style="1" customWidth="1"/>
    <col min="15" max="15" width="10.421875" style="2" customWidth="1"/>
    <col min="16" max="16384" width="11.421875" style="1" customWidth="1"/>
  </cols>
  <sheetData>
    <row r="1" spans="2:15" s="4" customFormat="1" ht="15" customHeight="1">
      <c r="B1" s="108" t="s">
        <v>12</v>
      </c>
      <c r="O1" s="139"/>
    </row>
    <row r="3" spans="2:15" s="4" customFormat="1" ht="41.25" customHeight="1">
      <c r="B3" s="41"/>
      <c r="C3" s="37"/>
      <c r="D3" s="37"/>
      <c r="E3" s="37"/>
      <c r="F3" s="37"/>
      <c r="G3" s="37"/>
      <c r="H3" s="140" t="s">
        <v>28</v>
      </c>
      <c r="I3" s="142"/>
      <c r="J3" s="142"/>
      <c r="K3" s="142"/>
      <c r="L3" s="141"/>
      <c r="M3" s="33" t="s">
        <v>10</v>
      </c>
      <c r="N3" s="140" t="s">
        <v>16</v>
      </c>
      <c r="O3" s="141"/>
    </row>
    <row r="4" spans="2:15" ht="13.5" customHeight="1">
      <c r="B4" s="42"/>
      <c r="C4" s="34"/>
      <c r="D4" s="34"/>
      <c r="E4" s="34"/>
      <c r="F4" s="34"/>
      <c r="G4" s="34"/>
      <c r="H4" s="35">
        <v>2004</v>
      </c>
      <c r="I4" s="35">
        <v>2005</v>
      </c>
      <c r="J4" s="35">
        <v>2006</v>
      </c>
      <c r="K4" s="35">
        <v>2007</v>
      </c>
      <c r="L4" s="35">
        <v>2008</v>
      </c>
      <c r="M4" s="35">
        <v>2008</v>
      </c>
      <c r="N4" s="35" t="s">
        <v>9</v>
      </c>
      <c r="O4" s="35" t="s">
        <v>1</v>
      </c>
    </row>
    <row r="5" spans="2:19" ht="13.5" customHeight="1">
      <c r="B5" s="145" t="s">
        <v>37</v>
      </c>
      <c r="C5" s="146"/>
      <c r="D5" s="146"/>
      <c r="E5" s="146"/>
      <c r="F5" s="146"/>
      <c r="G5" s="146"/>
      <c r="H5" s="45">
        <f>H6+H7+H9</f>
        <v>1681</v>
      </c>
      <c r="I5" s="45">
        <f>I6+I7+I9</f>
        <v>1729</v>
      </c>
      <c r="J5" s="45">
        <f>J6+J7+J8+J9</f>
        <v>2004.840571</v>
      </c>
      <c r="K5" s="45">
        <f>K6+K7+K8+K9</f>
        <v>2112</v>
      </c>
      <c r="L5" s="45">
        <f>L6+L7+L8+L9</f>
        <v>2033</v>
      </c>
      <c r="M5" s="46">
        <f aca="true" t="shared" si="0" ref="M5:M10">L5/L$20</f>
        <v>0.16722875709467797</v>
      </c>
      <c r="N5" s="47">
        <f aca="true" t="shared" si="1" ref="N5:N10">K5/J5-1</f>
        <v>0.05345034939439075</v>
      </c>
      <c r="O5" s="48">
        <f aca="true" t="shared" si="2" ref="O5:O11">(L5-K5)/K5</f>
        <v>-0.03740530303030303</v>
      </c>
      <c r="R5" s="5"/>
      <c r="S5" s="6"/>
    </row>
    <row r="6" spans="2:19" ht="13.5" customHeight="1">
      <c r="B6" s="43"/>
      <c r="C6" s="143" t="s">
        <v>2</v>
      </c>
      <c r="D6" s="147"/>
      <c r="E6" s="147"/>
      <c r="F6" s="147"/>
      <c r="G6" s="147"/>
      <c r="H6" s="49">
        <v>503</v>
      </c>
      <c r="I6" s="50">
        <v>853</v>
      </c>
      <c r="J6" s="50">
        <v>994</v>
      </c>
      <c r="K6" s="50">
        <v>1060</v>
      </c>
      <c r="L6" s="51">
        <v>1039</v>
      </c>
      <c r="M6" s="52">
        <f t="shared" si="0"/>
        <v>0.08546516410298594</v>
      </c>
      <c r="N6" s="53">
        <f t="shared" si="1"/>
        <v>0.06639839034205242</v>
      </c>
      <c r="O6" s="54">
        <f t="shared" si="2"/>
        <v>-0.01981132075471698</v>
      </c>
      <c r="R6" s="5"/>
      <c r="S6" s="6"/>
    </row>
    <row r="7" spans="2:19" ht="13.5" customHeight="1">
      <c r="B7" s="43"/>
      <c r="C7" s="148" t="s">
        <v>29</v>
      </c>
      <c r="D7" s="147"/>
      <c r="E7" s="147"/>
      <c r="F7" s="147"/>
      <c r="G7" s="147"/>
      <c r="H7" s="50">
        <v>986</v>
      </c>
      <c r="I7" s="50">
        <v>815</v>
      </c>
      <c r="J7" s="50">
        <v>794</v>
      </c>
      <c r="K7" s="50">
        <v>824</v>
      </c>
      <c r="L7" s="51">
        <v>835</v>
      </c>
      <c r="M7" s="52">
        <f t="shared" si="0"/>
        <v>0.06868470839845356</v>
      </c>
      <c r="N7" s="53">
        <f t="shared" si="1"/>
        <v>0.037783375314861534</v>
      </c>
      <c r="O7" s="54">
        <f t="shared" si="2"/>
        <v>0.013349514563106795</v>
      </c>
      <c r="R7" s="5"/>
      <c r="S7" s="6"/>
    </row>
    <row r="8" spans="2:19" ht="13.5" customHeight="1">
      <c r="B8" s="43"/>
      <c r="C8" s="148" t="s">
        <v>3</v>
      </c>
      <c r="D8" s="149"/>
      <c r="E8" s="149"/>
      <c r="F8" s="149"/>
      <c r="G8" s="149"/>
      <c r="H8" s="55" t="s">
        <v>4</v>
      </c>
      <c r="I8" s="55" t="s">
        <v>4</v>
      </c>
      <c r="J8" s="50">
        <v>156.050649</v>
      </c>
      <c r="K8" s="50">
        <v>177</v>
      </c>
      <c r="L8" s="51">
        <v>115</v>
      </c>
      <c r="M8" s="52">
        <f t="shared" si="0"/>
        <v>0.00945957061775109</v>
      </c>
      <c r="N8" s="53">
        <f t="shared" si="1"/>
        <v>0.13424712511128356</v>
      </c>
      <c r="O8" s="54">
        <f t="shared" si="2"/>
        <v>-0.3502824858757062</v>
      </c>
      <c r="R8" s="5"/>
      <c r="S8" s="6"/>
    </row>
    <row r="9" spans="2:19" ht="13.5" customHeight="1">
      <c r="B9" s="44"/>
      <c r="C9" s="152" t="s">
        <v>5</v>
      </c>
      <c r="D9" s="153"/>
      <c r="E9" s="153"/>
      <c r="F9" s="153"/>
      <c r="G9" s="153"/>
      <c r="H9" s="56">
        <v>192</v>
      </c>
      <c r="I9" s="57">
        <v>61</v>
      </c>
      <c r="J9" s="57">
        <v>60.789922</v>
      </c>
      <c r="K9" s="57">
        <v>51</v>
      </c>
      <c r="L9" s="58">
        <v>44</v>
      </c>
      <c r="M9" s="59">
        <f t="shared" si="0"/>
        <v>0.0036193139754873735</v>
      </c>
      <c r="N9" s="60">
        <f t="shared" si="1"/>
        <v>-0.16104514824019678</v>
      </c>
      <c r="O9" s="61">
        <f t="shared" si="2"/>
        <v>-0.13725490196078433</v>
      </c>
      <c r="Q9" s="8"/>
      <c r="R9" s="5"/>
      <c r="S9" s="6"/>
    </row>
    <row r="10" spans="2:19" ht="13.5" customHeight="1">
      <c r="B10" s="150" t="s">
        <v>38</v>
      </c>
      <c r="C10" s="151"/>
      <c r="D10" s="151"/>
      <c r="E10" s="151"/>
      <c r="F10" s="151"/>
      <c r="G10" s="151"/>
      <c r="H10" s="62">
        <f>H12+H13+H15+H17+H19</f>
        <v>6307</v>
      </c>
      <c r="I10" s="62">
        <f>I12+I13+I15+I16+I17+I18+I19</f>
        <v>7016</v>
      </c>
      <c r="J10" s="62">
        <f>J12+J13+J15+J16+J17+J18+J19</f>
        <v>7843.2560570000005</v>
      </c>
      <c r="K10" s="62">
        <f>K12+K13+K15+K16+K17+K18+K19</f>
        <v>8736</v>
      </c>
      <c r="L10" s="62">
        <f>L12+L13+L15+L16+L17+L18+L19</f>
        <v>10124</v>
      </c>
      <c r="M10" s="63">
        <f t="shared" si="0"/>
        <v>0.832771242905322</v>
      </c>
      <c r="N10" s="64">
        <f t="shared" si="1"/>
        <v>0.11382312862312305</v>
      </c>
      <c r="O10" s="65">
        <f t="shared" si="2"/>
        <v>0.15888278388278387</v>
      </c>
      <c r="R10" s="5"/>
      <c r="S10" s="6"/>
    </row>
    <row r="11" spans="2:19" ht="13.5" customHeight="1">
      <c r="B11" s="144" t="s">
        <v>26</v>
      </c>
      <c r="C11" s="144"/>
      <c r="D11" s="144"/>
      <c r="E11" s="144"/>
      <c r="F11" s="144"/>
      <c r="G11" s="144"/>
      <c r="H11" s="50">
        <f aca="true" t="shared" si="3" ref="H11:M11">H12+H13</f>
        <v>1777</v>
      </c>
      <c r="I11" s="50">
        <f t="shared" si="3"/>
        <v>2048</v>
      </c>
      <c r="J11" s="50">
        <f t="shared" si="3"/>
        <v>2126.99539</v>
      </c>
      <c r="K11" s="50">
        <f t="shared" si="3"/>
        <v>2315</v>
      </c>
      <c r="L11" s="51">
        <f t="shared" si="3"/>
        <v>2445</v>
      </c>
      <c r="M11" s="52">
        <f t="shared" si="3"/>
        <v>0.20111869704696883</v>
      </c>
      <c r="N11" s="53">
        <f aca="true" t="shared" si="4" ref="N11:N19">K11/J11-1</f>
        <v>0.08838975903939317</v>
      </c>
      <c r="O11" s="54">
        <f t="shared" si="2"/>
        <v>0.056155507559395246</v>
      </c>
      <c r="R11" s="5"/>
      <c r="S11" s="6"/>
    </row>
    <row r="12" spans="2:19" ht="13.5" customHeight="1">
      <c r="B12" s="43"/>
      <c r="C12" s="143" t="s">
        <v>20</v>
      </c>
      <c r="D12" s="144"/>
      <c r="E12" s="144"/>
      <c r="F12" s="144"/>
      <c r="G12" s="144"/>
      <c r="H12" s="49">
        <v>1576</v>
      </c>
      <c r="I12" s="66">
        <v>1848</v>
      </c>
      <c r="J12" s="50">
        <v>1921.99539</v>
      </c>
      <c r="K12" s="50">
        <v>2099</v>
      </c>
      <c r="L12" s="51">
        <v>2219</v>
      </c>
      <c r="M12" s="52">
        <f>L12/L$20</f>
        <v>0.18252858435469277</v>
      </c>
      <c r="N12" s="53">
        <f t="shared" si="4"/>
        <v>0.09209419071499436</v>
      </c>
      <c r="O12" s="54">
        <f aca="true" t="shared" si="5" ref="O12:O19">(L12-K12)/K12</f>
        <v>0.05717008099094807</v>
      </c>
      <c r="R12" s="5"/>
      <c r="S12" s="6"/>
    </row>
    <row r="13" spans="2:19" ht="13.5" customHeight="1">
      <c r="B13" s="43"/>
      <c r="C13" s="143" t="s">
        <v>21</v>
      </c>
      <c r="D13" s="144"/>
      <c r="E13" s="144"/>
      <c r="F13" s="144"/>
      <c r="G13" s="144"/>
      <c r="H13" s="50">
        <v>201</v>
      </c>
      <c r="I13" s="49">
        <v>200</v>
      </c>
      <c r="J13" s="49">
        <v>205</v>
      </c>
      <c r="K13" s="49">
        <v>216</v>
      </c>
      <c r="L13" s="51">
        <v>226</v>
      </c>
      <c r="M13" s="52">
        <f>L13/L$20</f>
        <v>0.018590112692276055</v>
      </c>
      <c r="N13" s="53">
        <f t="shared" si="4"/>
        <v>0.0536585365853659</v>
      </c>
      <c r="O13" s="54">
        <f t="shared" si="5"/>
        <v>0.046296296296296294</v>
      </c>
      <c r="R13" s="5"/>
      <c r="S13" s="6"/>
    </row>
    <row r="14" spans="2:19" ht="13.5" customHeight="1">
      <c r="B14" s="144" t="s">
        <v>27</v>
      </c>
      <c r="C14" s="144"/>
      <c r="D14" s="144"/>
      <c r="E14" s="144"/>
      <c r="F14" s="144"/>
      <c r="G14" s="144"/>
      <c r="H14" s="50">
        <f aca="true" t="shared" si="6" ref="H14:M14">SUM(H15:H19)</f>
        <v>4530</v>
      </c>
      <c r="I14" s="50">
        <f t="shared" si="6"/>
        <v>4968</v>
      </c>
      <c r="J14" s="50">
        <f t="shared" si="6"/>
        <v>5716.2606670000005</v>
      </c>
      <c r="K14" s="50">
        <f t="shared" si="6"/>
        <v>6421</v>
      </c>
      <c r="L14" s="50">
        <f t="shared" si="6"/>
        <v>7679</v>
      </c>
      <c r="M14" s="52">
        <f t="shared" si="6"/>
        <v>0.6316525458583533</v>
      </c>
      <c r="N14" s="53">
        <f t="shared" si="4"/>
        <v>0.1232867733041747</v>
      </c>
      <c r="O14" s="54">
        <f t="shared" si="5"/>
        <v>0.195919638685563</v>
      </c>
      <c r="R14" s="5"/>
      <c r="S14" s="6"/>
    </row>
    <row r="15" spans="2:19" ht="13.5" customHeight="1">
      <c r="B15" s="43"/>
      <c r="C15" s="143" t="s">
        <v>6</v>
      </c>
      <c r="D15" s="144"/>
      <c r="E15" s="144"/>
      <c r="F15" s="144"/>
      <c r="G15" s="144"/>
      <c r="H15" s="49">
        <v>73</v>
      </c>
      <c r="I15" s="66">
        <v>209</v>
      </c>
      <c r="J15" s="66">
        <v>386.558623</v>
      </c>
      <c r="K15" s="66">
        <v>685</v>
      </c>
      <c r="L15" s="51">
        <v>831</v>
      </c>
      <c r="M15" s="52">
        <f>L15/L$20</f>
        <v>0.06835567985522745</v>
      </c>
      <c r="N15" s="53">
        <f t="shared" si="4"/>
        <v>0.7720468752808032</v>
      </c>
      <c r="O15" s="54">
        <f t="shared" si="5"/>
        <v>0.21313868613138687</v>
      </c>
      <c r="R15" s="5"/>
      <c r="S15" s="6"/>
    </row>
    <row r="16" spans="2:19" ht="13.5" customHeight="1">
      <c r="B16" s="43"/>
      <c r="C16" s="143" t="s">
        <v>14</v>
      </c>
      <c r="D16" s="144"/>
      <c r="E16" s="144"/>
      <c r="F16" s="144"/>
      <c r="G16" s="144"/>
      <c r="H16" s="50" t="s">
        <v>7</v>
      </c>
      <c r="I16" s="66">
        <v>5</v>
      </c>
      <c r="J16" s="66">
        <v>21</v>
      </c>
      <c r="K16" s="66">
        <v>36</v>
      </c>
      <c r="L16" s="51">
        <v>57</v>
      </c>
      <c r="M16" s="52">
        <f>L16/L$20</f>
        <v>0.0046886567409722794</v>
      </c>
      <c r="N16" s="53">
        <f t="shared" si="4"/>
        <v>0.7142857142857142</v>
      </c>
      <c r="O16" s="54">
        <f t="shared" si="5"/>
        <v>0.5833333333333334</v>
      </c>
      <c r="R16" s="5"/>
      <c r="S16" s="6"/>
    </row>
    <row r="17" spans="2:15" ht="13.5" customHeight="1">
      <c r="B17" s="43"/>
      <c r="C17" s="143" t="s">
        <v>22</v>
      </c>
      <c r="D17" s="144"/>
      <c r="E17" s="144"/>
      <c r="F17" s="144"/>
      <c r="G17" s="144"/>
      <c r="H17" s="50">
        <v>1784</v>
      </c>
      <c r="I17" s="66">
        <v>1850</v>
      </c>
      <c r="J17" s="50">
        <v>2269.953824</v>
      </c>
      <c r="K17" s="50">
        <v>2042</v>
      </c>
      <c r="L17" s="51">
        <v>2941</v>
      </c>
      <c r="M17" s="52">
        <f>L17/L$20</f>
        <v>0.2419182364070083</v>
      </c>
      <c r="N17" s="53">
        <f t="shared" si="4"/>
        <v>-0.10042222955809355</v>
      </c>
      <c r="O17" s="54">
        <f t="shared" si="5"/>
        <v>0.44025465230166505</v>
      </c>
    </row>
    <row r="18" spans="2:15" ht="13.5" customHeight="1">
      <c r="B18" s="43"/>
      <c r="C18" s="143" t="s">
        <v>23</v>
      </c>
      <c r="D18" s="144"/>
      <c r="E18" s="144"/>
      <c r="F18" s="144"/>
      <c r="G18" s="144"/>
      <c r="H18" s="50" t="s">
        <v>4</v>
      </c>
      <c r="I18" s="50">
        <v>191</v>
      </c>
      <c r="J18" s="50">
        <v>218.935504</v>
      </c>
      <c r="K18" s="50">
        <v>248</v>
      </c>
      <c r="L18" s="51">
        <v>249</v>
      </c>
      <c r="M18" s="52">
        <f>L18/L$20</f>
        <v>0.02048202681582627</v>
      </c>
      <c r="N18" s="53">
        <f t="shared" si="4"/>
        <v>0.13275368987206382</v>
      </c>
      <c r="O18" s="54">
        <f t="shared" si="5"/>
        <v>0.004032258064516129</v>
      </c>
    </row>
    <row r="19" spans="2:15" ht="13.5" customHeight="1">
      <c r="B19" s="44"/>
      <c r="C19" s="152" t="s">
        <v>24</v>
      </c>
      <c r="D19" s="155"/>
      <c r="E19" s="155"/>
      <c r="F19" s="155"/>
      <c r="G19" s="155"/>
      <c r="H19" s="67">
        <v>2673</v>
      </c>
      <c r="I19" s="67">
        <v>2713</v>
      </c>
      <c r="J19" s="67">
        <v>2819.812716</v>
      </c>
      <c r="K19" s="67">
        <v>3410</v>
      </c>
      <c r="L19" s="58">
        <v>3601</v>
      </c>
      <c r="M19" s="59">
        <f>L19/L$20</f>
        <v>0.29620794603931894</v>
      </c>
      <c r="N19" s="60">
        <f t="shared" si="4"/>
        <v>0.20930017112526556</v>
      </c>
      <c r="O19" s="61">
        <f t="shared" si="5"/>
        <v>0.056011730205278595</v>
      </c>
    </row>
    <row r="20" spans="2:15" ht="13.5" customHeight="1">
      <c r="B20" s="154" t="s">
        <v>8</v>
      </c>
      <c r="C20" s="154"/>
      <c r="D20" s="154"/>
      <c r="E20" s="154"/>
      <c r="F20" s="154"/>
      <c r="G20" s="154"/>
      <c r="H20" s="68">
        <f>H5+H10</f>
        <v>7988</v>
      </c>
      <c r="I20" s="68">
        <f>I5+I10</f>
        <v>8745</v>
      </c>
      <c r="J20" s="68">
        <f>J5+J10</f>
        <v>9848.096628000001</v>
      </c>
      <c r="K20" s="68">
        <f>K5+K10</f>
        <v>10848</v>
      </c>
      <c r="L20" s="68">
        <f>L5+L10</f>
        <v>12157</v>
      </c>
      <c r="M20" s="63">
        <f>L20/L20</f>
        <v>1</v>
      </c>
      <c r="N20" s="64">
        <f>K20/J20-1</f>
        <v>0.10153265242717913</v>
      </c>
      <c r="O20" s="65">
        <f>(L20-K20)/K20</f>
        <v>0.12066740412979352</v>
      </c>
    </row>
    <row r="21" ht="10.5" customHeight="1">
      <c r="M21" s="5"/>
    </row>
    <row r="23" spans="8:13" ht="10.5" customHeight="1">
      <c r="H23" s="9"/>
      <c r="I23" s="9"/>
      <c r="M23" s="9"/>
    </row>
    <row r="24" spans="2:13" ht="10.5" customHeight="1">
      <c r="B24" s="10"/>
      <c r="C24" s="10"/>
      <c r="D24" s="10"/>
      <c r="E24" s="10"/>
      <c r="F24" s="10"/>
      <c r="G24" s="10"/>
      <c r="H24" s="10"/>
      <c r="I24" s="10"/>
      <c r="J24" s="10"/>
      <c r="K24" s="10"/>
      <c r="L24" s="10"/>
      <c r="M24" s="10"/>
    </row>
    <row r="25" spans="2:13" ht="10.5" customHeight="1">
      <c r="B25" s="10"/>
      <c r="C25" s="10"/>
      <c r="D25" s="10"/>
      <c r="E25" s="10"/>
      <c r="F25" s="10"/>
      <c r="G25" s="10"/>
      <c r="H25" s="10"/>
      <c r="I25" s="10"/>
      <c r="J25" s="10"/>
      <c r="K25" s="11"/>
      <c r="L25" s="11"/>
      <c r="M25" s="10"/>
    </row>
    <row r="26" spans="2:13" ht="10.5" customHeight="1">
      <c r="B26" s="10"/>
      <c r="C26" s="10"/>
      <c r="D26" s="10"/>
      <c r="E26" s="10"/>
      <c r="F26" s="10"/>
      <c r="G26" s="10"/>
      <c r="H26" s="12"/>
      <c r="I26" s="12"/>
      <c r="J26" s="10"/>
      <c r="K26" s="11"/>
      <c r="L26" s="11"/>
      <c r="M26" s="13"/>
    </row>
    <row r="27" spans="2:13" ht="10.5" customHeight="1">
      <c r="B27" s="14"/>
      <c r="C27" s="14"/>
      <c r="D27" s="14"/>
      <c r="E27" s="14"/>
      <c r="F27" s="14"/>
      <c r="G27" s="14"/>
      <c r="H27" s="15"/>
      <c r="I27" s="15"/>
      <c r="J27" s="10"/>
      <c r="K27" s="13"/>
      <c r="L27" s="13"/>
      <c r="M27" s="16"/>
    </row>
    <row r="28" spans="2:14" ht="10.5" customHeight="1">
      <c r="B28" s="7"/>
      <c r="C28" s="17"/>
      <c r="D28" s="17"/>
      <c r="E28" s="17"/>
      <c r="F28" s="17"/>
      <c r="G28" s="17"/>
      <c r="H28" s="8"/>
      <c r="I28" s="8"/>
      <c r="J28" s="11"/>
      <c r="K28" s="18"/>
      <c r="L28" s="18"/>
      <c r="M28" s="19"/>
      <c r="N28" s="3"/>
    </row>
    <row r="29" spans="2:13" ht="10.5" customHeight="1">
      <c r="B29" s="7"/>
      <c r="C29" s="17"/>
      <c r="D29" s="17"/>
      <c r="E29" s="17"/>
      <c r="F29" s="17"/>
      <c r="G29" s="17"/>
      <c r="H29" s="20"/>
      <c r="I29" s="20"/>
      <c r="J29" s="10"/>
      <c r="K29" s="13"/>
      <c r="L29" s="13"/>
      <c r="M29" s="16"/>
    </row>
    <row r="30" spans="2:13" ht="10.5" customHeight="1">
      <c r="B30" s="7"/>
      <c r="C30" s="17"/>
      <c r="D30" s="17"/>
      <c r="E30" s="17"/>
      <c r="F30" s="17"/>
      <c r="G30" s="17"/>
      <c r="H30" s="20"/>
      <c r="I30" s="20"/>
      <c r="J30" s="10"/>
      <c r="K30" s="13"/>
      <c r="L30" s="13"/>
      <c r="M30" s="16"/>
    </row>
    <row r="31" spans="2:13" ht="10.5" customHeight="1">
      <c r="B31" s="7"/>
      <c r="C31" s="17"/>
      <c r="D31" s="17"/>
      <c r="E31" s="17"/>
      <c r="F31" s="17"/>
      <c r="G31" s="17"/>
      <c r="H31" s="21"/>
      <c r="I31" s="21"/>
      <c r="J31" s="10"/>
      <c r="K31" s="13"/>
      <c r="L31" s="13"/>
      <c r="M31" s="16"/>
    </row>
    <row r="32" spans="2:13" ht="10.5" customHeight="1">
      <c r="B32" s="14"/>
      <c r="C32" s="14"/>
      <c r="D32" s="14"/>
      <c r="E32" s="14"/>
      <c r="F32" s="14"/>
      <c r="G32" s="14"/>
      <c r="H32" s="22"/>
      <c r="I32" s="23"/>
      <c r="J32" s="10"/>
      <c r="K32" s="13"/>
      <c r="L32" s="13"/>
      <c r="M32" s="16"/>
    </row>
    <row r="33" spans="2:13" ht="10.5" customHeight="1">
      <c r="B33" s="14"/>
      <c r="C33" s="14"/>
      <c r="D33" s="14"/>
      <c r="E33" s="14"/>
      <c r="F33" s="14"/>
      <c r="G33" s="14"/>
      <c r="H33" s="24"/>
      <c r="I33" s="25"/>
      <c r="J33" s="10"/>
      <c r="K33" s="13"/>
      <c r="L33" s="13"/>
      <c r="M33" s="16"/>
    </row>
    <row r="34" spans="2:13" ht="10.5" customHeight="1">
      <c r="B34" s="7"/>
      <c r="C34" s="17"/>
      <c r="D34" s="17"/>
      <c r="E34" s="17"/>
      <c r="F34" s="17"/>
      <c r="G34" s="17"/>
      <c r="H34" s="24"/>
      <c r="I34" s="25"/>
      <c r="J34" s="10"/>
      <c r="K34" s="13"/>
      <c r="L34" s="13"/>
      <c r="M34" s="16"/>
    </row>
    <row r="35" spans="2:13" ht="10.5" customHeight="1">
      <c r="B35" s="7"/>
      <c r="C35" s="17"/>
      <c r="D35" s="17"/>
      <c r="E35" s="17"/>
      <c r="F35" s="17"/>
      <c r="G35" s="17"/>
      <c r="H35" s="26"/>
      <c r="I35" s="25"/>
      <c r="J35" s="10"/>
      <c r="K35" s="13"/>
      <c r="L35" s="13"/>
      <c r="M35" s="16"/>
    </row>
    <row r="36" spans="2:13" ht="10.5" customHeight="1">
      <c r="B36" s="14"/>
      <c r="C36" s="14"/>
      <c r="D36" s="14"/>
      <c r="E36" s="14"/>
      <c r="F36" s="14"/>
      <c r="G36" s="14"/>
      <c r="H36" s="27"/>
      <c r="I36" s="25"/>
      <c r="J36" s="10"/>
      <c r="K36" s="13"/>
      <c r="L36" s="13"/>
      <c r="M36" s="16"/>
    </row>
    <row r="37" spans="2:13" ht="10.5" customHeight="1">
      <c r="B37" s="7"/>
      <c r="C37" s="17"/>
      <c r="D37" s="17"/>
      <c r="E37" s="17"/>
      <c r="F37" s="17"/>
      <c r="G37" s="17"/>
      <c r="H37" s="26"/>
      <c r="I37" s="25"/>
      <c r="J37" s="11"/>
      <c r="K37" s="18"/>
      <c r="L37" s="18"/>
      <c r="M37" s="19"/>
    </row>
    <row r="38" spans="2:13" ht="10.5" customHeight="1">
      <c r="B38" s="7"/>
      <c r="C38" s="17"/>
      <c r="D38" s="17"/>
      <c r="E38" s="17"/>
      <c r="F38" s="17"/>
      <c r="G38" s="17"/>
      <c r="H38" s="28"/>
      <c r="I38" s="25"/>
      <c r="J38" s="10"/>
      <c r="K38" s="13"/>
      <c r="L38" s="13"/>
      <c r="M38" s="16"/>
    </row>
    <row r="39" spans="2:13" ht="10.5" customHeight="1">
      <c r="B39" s="7"/>
      <c r="C39" s="7"/>
      <c r="D39" s="7"/>
      <c r="E39" s="7"/>
      <c r="F39" s="7"/>
      <c r="G39" s="7"/>
      <c r="H39" s="29"/>
      <c r="I39" s="30"/>
      <c r="J39" s="10"/>
      <c r="K39" s="10"/>
      <c r="L39" s="10"/>
      <c r="M39" s="10"/>
    </row>
    <row r="40" spans="2:13" ht="10.5" customHeight="1">
      <c r="B40" s="7"/>
      <c r="C40" s="7"/>
      <c r="D40" s="7"/>
      <c r="E40" s="7"/>
      <c r="F40" s="7"/>
      <c r="G40" s="7"/>
      <c r="H40" s="31"/>
      <c r="I40" s="25"/>
      <c r="J40" s="10"/>
      <c r="K40" s="10"/>
      <c r="L40" s="10"/>
      <c r="M40" s="10"/>
    </row>
    <row r="41" spans="2:13" ht="10.5" customHeight="1">
      <c r="B41" s="7"/>
      <c r="C41" s="7"/>
      <c r="D41" s="7"/>
      <c r="E41" s="7"/>
      <c r="F41" s="7"/>
      <c r="G41" s="7"/>
      <c r="H41" s="31"/>
      <c r="I41" s="25"/>
      <c r="J41" s="10"/>
      <c r="K41" s="10"/>
      <c r="L41" s="10"/>
      <c r="M41" s="10"/>
    </row>
    <row r="42" spans="2:13" ht="10.5" customHeight="1">
      <c r="B42" s="10"/>
      <c r="C42" s="10"/>
      <c r="D42" s="10"/>
      <c r="E42" s="10"/>
      <c r="F42" s="10"/>
      <c r="G42" s="10"/>
      <c r="H42" s="32"/>
      <c r="I42" s="25"/>
      <c r="J42" s="10"/>
      <c r="K42" s="10"/>
      <c r="L42" s="10"/>
      <c r="M42" s="10"/>
    </row>
    <row r="43" spans="2:13" ht="10.5" customHeight="1">
      <c r="B43" s="10"/>
      <c r="C43" s="10"/>
      <c r="D43" s="10"/>
      <c r="E43" s="10"/>
      <c r="F43" s="10"/>
      <c r="G43" s="10"/>
      <c r="H43" s="31"/>
      <c r="I43" s="25"/>
      <c r="J43" s="10"/>
      <c r="K43" s="10"/>
      <c r="L43" s="10"/>
      <c r="M43" s="10"/>
    </row>
    <row r="44" spans="2:13" ht="10.5" customHeight="1">
      <c r="B44" s="10"/>
      <c r="C44" s="10"/>
      <c r="D44" s="10"/>
      <c r="E44" s="10"/>
      <c r="F44" s="10"/>
      <c r="G44" s="10"/>
      <c r="H44" s="10"/>
      <c r="I44" s="10"/>
      <c r="J44" s="10"/>
      <c r="K44" s="10"/>
      <c r="L44" s="10"/>
      <c r="M44" s="10"/>
    </row>
    <row r="45" spans="2:13" ht="10.5" customHeight="1">
      <c r="B45" s="10"/>
      <c r="C45" s="10"/>
      <c r="D45" s="10"/>
      <c r="E45" s="10"/>
      <c r="F45" s="10"/>
      <c r="G45" s="10"/>
      <c r="H45" s="10"/>
      <c r="I45" s="10"/>
      <c r="J45" s="10"/>
      <c r="K45" s="10"/>
      <c r="L45" s="10"/>
      <c r="M45" s="10"/>
    </row>
  </sheetData>
  <mergeCells count="18">
    <mergeCell ref="B11:G11"/>
    <mergeCell ref="C12:G12"/>
    <mergeCell ref="B20:G20"/>
    <mergeCell ref="C19:G19"/>
    <mergeCell ref="C16:G16"/>
    <mergeCell ref="B14:G14"/>
    <mergeCell ref="C15:G15"/>
    <mergeCell ref="C18:G18"/>
    <mergeCell ref="N3:O3"/>
    <mergeCell ref="H3:L3"/>
    <mergeCell ref="C17:G17"/>
    <mergeCell ref="B5:G5"/>
    <mergeCell ref="C6:G6"/>
    <mergeCell ref="C7:G7"/>
    <mergeCell ref="C8:G8"/>
    <mergeCell ref="B10:G10"/>
    <mergeCell ref="C9:G9"/>
    <mergeCell ref="C13:G13"/>
  </mergeCells>
  <printOptions/>
  <pageMargins left="0.3937007874015748" right="0.3937007874015748" top="0.984251968503937" bottom="0.984251968503937" header="0.5118110236220472" footer="0.5118110236220472"/>
  <pageSetup horizontalDpi="600" verticalDpi="600" orientation="landscape" paperSize="9" r:id="rId2"/>
  <ignoredErrors>
    <ignoredError sqref="M11 M14" formula="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B1:BU29"/>
  <sheetViews>
    <sheetView showGridLines="0" workbookViewId="0" topLeftCell="A1">
      <selection activeCell="A1" sqref="A1"/>
    </sheetView>
  </sheetViews>
  <sheetFormatPr defaultColWidth="11.421875" defaultRowHeight="12.75"/>
  <cols>
    <col min="1" max="1" width="3.7109375" style="4" customWidth="1"/>
    <col min="2" max="2" width="62.8515625" style="4" customWidth="1"/>
    <col min="3" max="3" width="23.140625" style="274" customWidth="1"/>
    <col min="4" max="4" width="20.57421875" style="274" customWidth="1"/>
    <col min="5" max="5" width="22.57421875" style="274" customWidth="1"/>
    <col min="6" max="16384" width="11.421875" style="4" customWidth="1"/>
  </cols>
  <sheetData>
    <row r="1" ht="15" customHeight="1">
      <c r="B1" s="108" t="s">
        <v>104</v>
      </c>
    </row>
    <row r="2" spans="2:5" ht="11.25">
      <c r="B2" s="202"/>
      <c r="C2" s="275"/>
      <c r="D2" s="275"/>
      <c r="E2" s="275"/>
    </row>
    <row r="3" spans="2:5" ht="30.75" customHeight="1">
      <c r="B3" s="169"/>
      <c r="C3" s="33" t="s">
        <v>105</v>
      </c>
      <c r="D3" s="33" t="s">
        <v>106</v>
      </c>
      <c r="E3" s="305" t="s">
        <v>107</v>
      </c>
    </row>
    <row r="4" spans="2:5" ht="15.75" customHeight="1">
      <c r="B4" s="306" t="s">
        <v>37</v>
      </c>
      <c r="C4" s="307">
        <f>SUM(C5:C8)</f>
        <v>802</v>
      </c>
      <c r="D4" s="308">
        <f>SUM(D5:D8)</f>
        <v>31.257416870845326</v>
      </c>
      <c r="E4" s="309">
        <v>1546.7439727864607</v>
      </c>
    </row>
    <row r="5" spans="2:5" ht="17.25" customHeight="1">
      <c r="B5" s="310" t="s">
        <v>2</v>
      </c>
      <c r="C5" s="311">
        <v>16</v>
      </c>
      <c r="D5" s="312">
        <v>0.9857930599352992</v>
      </c>
      <c r="E5" s="313">
        <v>2825.10023467838</v>
      </c>
    </row>
    <row r="6" spans="2:5" ht="24" customHeight="1">
      <c r="B6" s="314" t="s">
        <v>108</v>
      </c>
      <c r="C6" s="311">
        <v>403</v>
      </c>
      <c r="D6" s="312">
        <v>14.7515054731964</v>
      </c>
      <c r="E6" s="313">
        <v>1451.6711920499558</v>
      </c>
    </row>
    <row r="7" spans="2:5" ht="11.25" customHeight="1">
      <c r="B7" s="183" t="s">
        <v>3</v>
      </c>
      <c r="C7" s="311">
        <v>346</v>
      </c>
      <c r="D7" s="312">
        <v>13.753606166736231</v>
      </c>
      <c r="E7" s="313">
        <v>1571.6181874373588</v>
      </c>
    </row>
    <row r="8" spans="2:5" ht="10.5" customHeight="1">
      <c r="B8" s="193" t="s">
        <v>109</v>
      </c>
      <c r="C8" s="311">
        <v>37</v>
      </c>
      <c r="D8" s="312">
        <v>1.766512170977396</v>
      </c>
      <c r="E8" s="313">
        <v>1868.832308268264</v>
      </c>
    </row>
    <row r="9" spans="2:5" ht="18.75" customHeight="1">
      <c r="B9" s="306" t="s">
        <v>38</v>
      </c>
      <c r="C9" s="307"/>
      <c r="D9" s="315">
        <f>(SUM(D10,D13))</f>
        <v>68.74258312915468</v>
      </c>
      <c r="E9" s="309">
        <v>2647.7677933833966</v>
      </c>
    </row>
    <row r="10" spans="2:5" ht="13.5" customHeight="1">
      <c r="B10" s="316" t="s">
        <v>110</v>
      </c>
      <c r="C10" s="317">
        <f>C11+C12</f>
        <v>115</v>
      </c>
      <c r="D10" s="318">
        <f>(D11+D12)</f>
        <v>5.131899839705451</v>
      </c>
      <c r="E10" s="319">
        <v>1766.6174251662387</v>
      </c>
    </row>
    <row r="11" spans="2:5" ht="13.5" customHeight="1">
      <c r="B11" s="183" t="s">
        <v>20</v>
      </c>
      <c r="C11" s="311">
        <v>92</v>
      </c>
      <c r="D11" s="312">
        <v>4.135996081719533</v>
      </c>
      <c r="E11" s="313">
        <v>1787.8012301254303</v>
      </c>
    </row>
    <row r="12" spans="2:5" ht="13.5" customHeight="1">
      <c r="B12" s="183" t="s">
        <v>21</v>
      </c>
      <c r="C12" s="311">
        <v>23</v>
      </c>
      <c r="D12" s="312">
        <v>0.9959037579859177</v>
      </c>
      <c r="E12" s="313">
        <v>1683.7606837606838</v>
      </c>
    </row>
    <row r="13" spans="2:5" ht="13.5" customHeight="1">
      <c r="B13" s="320" t="s">
        <v>27</v>
      </c>
      <c r="C13" s="317"/>
      <c r="D13" s="318">
        <f>(SUM(D14:D17))</f>
        <v>63.610683289449234</v>
      </c>
      <c r="E13" s="321">
        <v>2848.6290399467034</v>
      </c>
    </row>
    <row r="14" spans="2:5" ht="13.5" customHeight="1">
      <c r="B14" s="183" t="s">
        <v>14</v>
      </c>
      <c r="C14" s="311" t="s">
        <v>7</v>
      </c>
      <c r="D14" s="312" t="s">
        <v>7</v>
      </c>
      <c r="E14" s="313"/>
    </row>
    <row r="15" spans="2:5" ht="13.5" customHeight="1">
      <c r="B15" s="183" t="s">
        <v>111</v>
      </c>
      <c r="C15" s="311" t="s">
        <v>4</v>
      </c>
      <c r="D15" s="312">
        <v>1.0371714291496998</v>
      </c>
      <c r="E15" s="313">
        <v>1436.7809495192307</v>
      </c>
    </row>
    <row r="16" spans="2:5" ht="13.5" customHeight="1">
      <c r="B16" s="183" t="s">
        <v>112</v>
      </c>
      <c r="C16" s="311" t="s">
        <v>4</v>
      </c>
      <c r="D16" s="312">
        <v>19.694267269141903</v>
      </c>
      <c r="E16" s="313">
        <v>2052.7184477365568</v>
      </c>
    </row>
    <row r="17" spans="2:5" ht="13.5" customHeight="1">
      <c r="B17" s="193" t="s">
        <v>113</v>
      </c>
      <c r="C17" s="322" t="s">
        <v>4</v>
      </c>
      <c r="D17" s="323">
        <v>42.87924459115763</v>
      </c>
      <c r="E17" s="324">
        <v>5146.257414807372</v>
      </c>
    </row>
    <row r="18" spans="6:73" ht="11.25">
      <c r="F18" s="325"/>
      <c r="G18" s="326"/>
      <c r="H18" s="326"/>
      <c r="M18" s="285"/>
      <c r="N18" s="285"/>
      <c r="O18" s="285"/>
      <c r="P18" s="202"/>
      <c r="Q18" s="202"/>
      <c r="R18" s="202"/>
      <c r="S18" s="238"/>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row>
    <row r="19" spans="6:73" ht="11.25">
      <c r="F19" s="325"/>
      <c r="G19" s="325"/>
      <c r="H19" s="325"/>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row>
    <row r="20" spans="6:73" ht="11.25">
      <c r="F20" s="325"/>
      <c r="G20" s="325"/>
      <c r="H20" s="325"/>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row>
    <row r="21" spans="6:8" ht="11.25">
      <c r="F21" s="325"/>
      <c r="G21" s="325"/>
      <c r="H21" s="325"/>
    </row>
    <row r="22" spans="6:8" ht="11.25">
      <c r="F22" s="325"/>
      <c r="G22" s="325"/>
      <c r="H22" s="325"/>
    </row>
    <row r="23" spans="2:8" ht="11.25">
      <c r="B23" s="202"/>
      <c r="C23" s="327"/>
      <c r="D23" s="327"/>
      <c r="E23" s="327"/>
      <c r="F23" s="325"/>
      <c r="G23" s="325"/>
      <c r="H23" s="325"/>
    </row>
    <row r="24" spans="2:6" ht="11.25">
      <c r="B24" s="202"/>
      <c r="C24" s="327"/>
      <c r="D24" s="327"/>
      <c r="E24" s="327"/>
      <c r="F24" s="325"/>
    </row>
    <row r="25" spans="3:6" ht="11.25">
      <c r="C25" s="327"/>
      <c r="D25" s="327"/>
      <c r="E25" s="327"/>
      <c r="F25" s="325"/>
    </row>
    <row r="26" spans="2:6" ht="11.25">
      <c r="B26" s="202"/>
      <c r="C26" s="327"/>
      <c r="D26" s="327"/>
      <c r="E26" s="327"/>
      <c r="F26" s="325"/>
    </row>
    <row r="27" spans="2:6" ht="11.25">
      <c r="B27" s="202"/>
      <c r="C27" s="327"/>
      <c r="D27" s="327"/>
      <c r="E27" s="327"/>
      <c r="F27" s="325"/>
    </row>
    <row r="28" spans="2:6" ht="11.25">
      <c r="B28" s="202"/>
      <c r="C28" s="327"/>
      <c r="D28" s="327"/>
      <c r="E28" s="327"/>
      <c r="F28" s="325"/>
    </row>
    <row r="29" spans="2:6" ht="11.25">
      <c r="B29" s="202"/>
      <c r="C29" s="275"/>
      <c r="D29" s="275"/>
      <c r="E29" s="275"/>
      <c r="F29" s="202"/>
    </row>
  </sheetData>
  <printOptions/>
  <pageMargins left="0.75" right="0.75" top="1" bottom="1" header="0.4921259845" footer="0.4921259845"/>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BY36"/>
  <sheetViews>
    <sheetView showGridLines="0" workbookViewId="0" topLeftCell="A1">
      <selection activeCell="A1" sqref="A1"/>
    </sheetView>
  </sheetViews>
  <sheetFormatPr defaultColWidth="11.421875" defaultRowHeight="12.75"/>
  <cols>
    <col min="1" max="1" width="3.7109375" style="69" customWidth="1"/>
    <col min="2" max="2" width="30.57421875" style="69" customWidth="1"/>
    <col min="3" max="3" width="12.57421875" style="69" customWidth="1"/>
    <col min="4" max="4" width="11.140625" style="69" customWidth="1"/>
    <col min="5" max="5" width="13.8515625" style="69" customWidth="1"/>
    <col min="6" max="6" width="13.57421875" style="69" customWidth="1"/>
    <col min="7" max="16384" width="11.421875" style="69" customWidth="1"/>
  </cols>
  <sheetData>
    <row r="1" s="4" customFormat="1" ht="15" customHeight="1">
      <c r="B1" s="108" t="s">
        <v>114</v>
      </c>
    </row>
    <row r="2" spans="2:5" ht="11.25">
      <c r="B2" s="72"/>
      <c r="C2" s="72"/>
      <c r="D2" s="72"/>
      <c r="E2" s="72"/>
    </row>
    <row r="3" spans="2:6" ht="12" customHeight="1">
      <c r="B3" s="72"/>
      <c r="C3" s="72"/>
      <c r="D3" s="72"/>
      <c r="E3" s="72"/>
      <c r="F3" s="328" t="s">
        <v>115</v>
      </c>
    </row>
    <row r="4" spans="2:9" ht="14.25" customHeight="1">
      <c r="B4" s="329"/>
      <c r="C4" s="330" t="s">
        <v>116</v>
      </c>
      <c r="D4" s="330" t="s">
        <v>117</v>
      </c>
      <c r="E4" s="330" t="s">
        <v>118</v>
      </c>
      <c r="F4" s="330" t="s">
        <v>119</v>
      </c>
      <c r="H4" s="72"/>
      <c r="I4" s="72"/>
    </row>
    <row r="5" spans="2:9" s="1" customFormat="1" ht="13.5" customHeight="1">
      <c r="B5" s="197" t="s">
        <v>37</v>
      </c>
      <c r="C5" s="331"/>
      <c r="D5" s="331"/>
      <c r="E5" s="331"/>
      <c r="F5" s="331"/>
      <c r="H5" s="332"/>
      <c r="I5" s="10"/>
    </row>
    <row r="6" spans="2:9" s="1" customFormat="1" ht="12" customHeight="1">
      <c r="B6" s="333" t="s">
        <v>2</v>
      </c>
      <c r="C6" s="66">
        <v>17.878426698450536</v>
      </c>
      <c r="D6" s="66">
        <v>23.718712753277714</v>
      </c>
      <c r="E6" s="66">
        <v>19.66626936829559</v>
      </c>
      <c r="F6" s="66">
        <v>38.73659117997616</v>
      </c>
      <c r="H6" s="7"/>
      <c r="I6" s="10"/>
    </row>
    <row r="7" spans="2:9" s="4" customFormat="1" ht="24" customHeight="1">
      <c r="B7" s="334" t="s">
        <v>108</v>
      </c>
      <c r="C7" s="312">
        <v>16.625918704064794</v>
      </c>
      <c r="D7" s="312">
        <v>23.223588820558973</v>
      </c>
      <c r="E7" s="312">
        <v>27.67761611919404</v>
      </c>
      <c r="F7" s="312">
        <v>32.47287635618219</v>
      </c>
      <c r="H7" s="335"/>
      <c r="I7" s="202"/>
    </row>
    <row r="8" spans="2:9" s="1" customFormat="1" ht="12" customHeight="1">
      <c r="B8" s="333" t="s">
        <v>3</v>
      </c>
      <c r="C8" s="66">
        <v>15.791042098837227</v>
      </c>
      <c r="D8" s="66">
        <v>12.24717118149283</v>
      </c>
      <c r="E8" s="66">
        <v>40.631699547794085</v>
      </c>
      <c r="F8" s="66">
        <v>31.33008717187586</v>
      </c>
      <c r="H8" s="7"/>
      <c r="I8" s="10"/>
    </row>
    <row r="9" spans="2:9" s="1" customFormat="1" ht="12" customHeight="1">
      <c r="B9" s="336" t="s">
        <v>109</v>
      </c>
      <c r="C9" s="57">
        <v>18.05961458788225</v>
      </c>
      <c r="D9" s="57">
        <v>37.61799187073802</v>
      </c>
      <c r="E9" s="57">
        <v>35.497777329884556</v>
      </c>
      <c r="F9" s="57">
        <v>8.82461621149518</v>
      </c>
      <c r="H9" s="7"/>
      <c r="I9" s="10"/>
    </row>
    <row r="10" spans="2:9" s="1" customFormat="1" ht="13.5" customHeight="1">
      <c r="B10" s="197" t="s">
        <v>38</v>
      </c>
      <c r="C10" s="331"/>
      <c r="D10" s="331"/>
      <c r="E10" s="331"/>
      <c r="F10" s="331"/>
      <c r="H10" s="332"/>
      <c r="I10" s="10"/>
    </row>
    <row r="11" spans="2:9" s="1" customFormat="1" ht="12" customHeight="1">
      <c r="B11" s="337" t="s">
        <v>110</v>
      </c>
      <c r="C11" s="338"/>
      <c r="D11" s="338"/>
      <c r="E11" s="338"/>
      <c r="F11" s="338"/>
      <c r="H11" s="332"/>
      <c r="I11" s="10"/>
    </row>
    <row r="12" spans="2:9" s="1" customFormat="1" ht="12" customHeight="1">
      <c r="B12" s="333" t="s">
        <v>20</v>
      </c>
      <c r="C12" s="66">
        <v>22.095200793135948</v>
      </c>
      <c r="D12" s="66">
        <v>20.51749672586627</v>
      </c>
      <c r="E12" s="66">
        <v>23.062141222261662</v>
      </c>
      <c r="F12" s="66">
        <v>34.325161258736124</v>
      </c>
      <c r="H12" s="7"/>
      <c r="I12" s="10"/>
    </row>
    <row r="13" spans="2:9" s="1" customFormat="1" ht="12" customHeight="1">
      <c r="B13" s="333" t="s">
        <v>21</v>
      </c>
      <c r="C13" s="66">
        <v>30.592105263157894</v>
      </c>
      <c r="D13" s="66">
        <v>39.491708723864456</v>
      </c>
      <c r="E13" s="66">
        <v>21.449170872386443</v>
      </c>
      <c r="F13" s="66">
        <v>8.467015140591204</v>
      </c>
      <c r="H13" s="7"/>
      <c r="I13" s="10"/>
    </row>
    <row r="14" spans="2:9" s="1" customFormat="1" ht="12" customHeight="1">
      <c r="B14" s="337" t="s">
        <v>27</v>
      </c>
      <c r="C14" s="66"/>
      <c r="D14" s="66"/>
      <c r="E14" s="66"/>
      <c r="F14" s="66"/>
      <c r="H14" s="332"/>
      <c r="I14" s="10"/>
    </row>
    <row r="15" spans="2:9" s="1" customFormat="1" ht="12" customHeight="1">
      <c r="B15" s="333" t="s">
        <v>14</v>
      </c>
      <c r="C15" s="66" t="s">
        <v>7</v>
      </c>
      <c r="D15" s="66" t="s">
        <v>7</v>
      </c>
      <c r="E15" s="66" t="s">
        <v>7</v>
      </c>
      <c r="F15" s="66" t="s">
        <v>7</v>
      </c>
      <c r="H15" s="7"/>
      <c r="I15" s="10"/>
    </row>
    <row r="16" spans="2:9" s="1" customFormat="1" ht="12" customHeight="1">
      <c r="B16" s="333" t="s">
        <v>111</v>
      </c>
      <c r="C16" s="66">
        <v>78.47222222222221</v>
      </c>
      <c r="D16" s="66">
        <v>5.404589371980676</v>
      </c>
      <c r="E16" s="66">
        <v>5.283816425120773</v>
      </c>
      <c r="F16" s="66">
        <v>10.839371980676328</v>
      </c>
      <c r="H16" s="7"/>
      <c r="I16" s="10"/>
    </row>
    <row r="17" spans="2:9" s="1" customFormat="1" ht="12" customHeight="1">
      <c r="B17" s="333" t="s">
        <v>112</v>
      </c>
      <c r="C17" s="66">
        <v>37.88485639164927</v>
      </c>
      <c r="D17" s="66">
        <v>19.133982123536583</v>
      </c>
      <c r="E17" s="66">
        <v>18.01149323566272</v>
      </c>
      <c r="F17" s="66">
        <v>24.969668249151425</v>
      </c>
      <c r="H17" s="7"/>
      <c r="I17" s="10"/>
    </row>
    <row r="18" spans="2:9" s="1" customFormat="1" ht="12" customHeight="1">
      <c r="B18" s="336" t="s">
        <v>113</v>
      </c>
      <c r="C18" s="57">
        <v>20.081011657775143</v>
      </c>
      <c r="D18" s="57">
        <v>18.05572021339656</v>
      </c>
      <c r="E18" s="57">
        <v>20.669828097213987</v>
      </c>
      <c r="F18" s="57">
        <v>41.1934400316143</v>
      </c>
      <c r="H18" s="7"/>
      <c r="I18" s="10"/>
    </row>
    <row r="19" spans="8:9" ht="11.25">
      <c r="H19" s="72"/>
      <c r="I19" s="72"/>
    </row>
    <row r="20" spans="2:77" ht="11.25">
      <c r="B20" s="17"/>
      <c r="C20" s="339"/>
      <c r="D20" s="339"/>
      <c r="E20" s="339"/>
      <c r="F20" s="339"/>
      <c r="G20" s="339"/>
      <c r="I20" s="340"/>
      <c r="J20" s="341"/>
      <c r="K20" s="72"/>
      <c r="L20" s="72"/>
      <c r="M20" s="17"/>
      <c r="N20" s="340"/>
      <c r="O20" s="340"/>
      <c r="P20" s="340"/>
      <c r="Q20" s="340"/>
      <c r="R20" s="340"/>
      <c r="S20" s="340"/>
      <c r="T20" s="341"/>
      <c r="U20" s="72"/>
      <c r="V20" s="72"/>
      <c r="W20" s="17"/>
      <c r="X20" s="340"/>
      <c r="Y20" s="340"/>
      <c r="Z20" s="340"/>
      <c r="AA20" s="340"/>
      <c r="AB20" s="340"/>
      <c r="AC20" s="340"/>
      <c r="AD20" s="341"/>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row>
    <row r="21" spans="2:77" ht="11.25">
      <c r="B21" s="17"/>
      <c r="C21" s="339"/>
      <c r="D21" s="339"/>
      <c r="E21" s="339"/>
      <c r="F21" s="339"/>
      <c r="G21" s="339"/>
      <c r="I21" s="340"/>
      <c r="J21" s="340"/>
      <c r="K21" s="72"/>
      <c r="L21" s="72"/>
      <c r="M21" s="17"/>
      <c r="N21" s="340"/>
      <c r="O21" s="340"/>
      <c r="P21" s="340"/>
      <c r="Q21" s="340"/>
      <c r="R21" s="340"/>
      <c r="S21" s="340"/>
      <c r="T21" s="340"/>
      <c r="U21" s="72"/>
      <c r="V21" s="72"/>
      <c r="W21" s="17"/>
      <c r="X21" s="340"/>
      <c r="Y21" s="340"/>
      <c r="Z21" s="340"/>
      <c r="AA21" s="340"/>
      <c r="AB21" s="340"/>
      <c r="AC21" s="340"/>
      <c r="AD21" s="340"/>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row>
    <row r="22" spans="2:77" ht="11.25">
      <c r="B22" s="72"/>
      <c r="C22" s="72"/>
      <c r="D22" s="72"/>
      <c r="E22" s="72"/>
      <c r="G22" s="72"/>
      <c r="I22" s="340"/>
      <c r="J22" s="341"/>
      <c r="K22" s="72"/>
      <c r="L22" s="72"/>
      <c r="M22" s="17"/>
      <c r="N22" s="340"/>
      <c r="O22" s="340"/>
      <c r="P22" s="340"/>
      <c r="Q22" s="340"/>
      <c r="R22" s="340"/>
      <c r="S22" s="340"/>
      <c r="T22" s="341"/>
      <c r="U22" s="72"/>
      <c r="V22" s="72"/>
      <c r="W22" s="17"/>
      <c r="X22" s="340"/>
      <c r="Y22" s="340"/>
      <c r="Z22" s="340"/>
      <c r="AA22" s="340"/>
      <c r="AB22" s="340"/>
      <c r="AC22" s="340"/>
      <c r="AD22" s="341"/>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row>
    <row r="23" spans="7:77" ht="11.25">
      <c r="G23" s="342"/>
      <c r="H23" s="72"/>
      <c r="I23" s="72"/>
      <c r="J23" s="72"/>
      <c r="K23" s="72"/>
      <c r="L23" s="72"/>
      <c r="Q23" s="340"/>
      <c r="R23" s="340"/>
      <c r="S23" s="340"/>
      <c r="T23" s="72"/>
      <c r="U23" s="72"/>
      <c r="V23" s="72"/>
      <c r="W23" s="17"/>
      <c r="X23" s="340"/>
      <c r="Y23" s="340"/>
      <c r="Z23" s="340"/>
      <c r="AA23" s="340"/>
      <c r="AB23" s="340"/>
      <c r="AC23" s="340"/>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row>
    <row r="24" spans="7:77" ht="11.25">
      <c r="G24" s="343"/>
      <c r="H24" s="72"/>
      <c r="I24" s="342"/>
      <c r="J24" s="342"/>
      <c r="K24" s="342"/>
      <c r="L24" s="342"/>
      <c r="Q24" s="340"/>
      <c r="R24" s="340"/>
      <c r="S24" s="340"/>
      <c r="T24" s="72"/>
      <c r="U24" s="72"/>
      <c r="V24" s="72"/>
      <c r="W24" s="17"/>
      <c r="X24" s="340"/>
      <c r="Y24" s="340"/>
      <c r="Z24" s="340"/>
      <c r="AA24" s="340"/>
      <c r="AB24" s="340"/>
      <c r="AC24" s="340"/>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row>
    <row r="25" spans="7:77" ht="11.25">
      <c r="G25" s="342"/>
      <c r="H25" s="90"/>
      <c r="I25" s="343"/>
      <c r="J25" s="343"/>
      <c r="K25" s="343"/>
      <c r="L25" s="343"/>
      <c r="Q25" s="340"/>
      <c r="R25" s="340"/>
      <c r="S25" s="340"/>
      <c r="T25" s="72"/>
      <c r="U25" s="72"/>
      <c r="V25" s="72"/>
      <c r="W25" s="17"/>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row>
    <row r="26" spans="7:77" ht="11.25">
      <c r="G26" s="342"/>
      <c r="H26" s="72"/>
      <c r="I26" s="342"/>
      <c r="J26" s="342"/>
      <c r="K26" s="342"/>
      <c r="L26" s="34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row>
    <row r="27" spans="7:77" ht="11.25">
      <c r="G27" s="342"/>
      <c r="H27" s="72"/>
      <c r="I27" s="342"/>
      <c r="J27" s="342"/>
      <c r="K27" s="342"/>
      <c r="L27" s="34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row>
    <row r="28" spans="7:12" ht="11.25">
      <c r="G28" s="342"/>
      <c r="H28" s="72"/>
      <c r="I28" s="342"/>
      <c r="J28" s="342"/>
      <c r="K28" s="342"/>
      <c r="L28" s="342"/>
    </row>
    <row r="29" spans="7:12" ht="11.25">
      <c r="G29" s="342"/>
      <c r="H29" s="72"/>
      <c r="I29" s="342"/>
      <c r="J29" s="342"/>
      <c r="K29" s="342"/>
      <c r="L29" s="342"/>
    </row>
    <row r="30" spans="2:12" ht="11.25">
      <c r="B30" s="72"/>
      <c r="C30" s="342"/>
      <c r="D30" s="342"/>
      <c r="E30" s="342"/>
      <c r="F30" s="342"/>
      <c r="G30" s="342"/>
      <c r="H30" s="72"/>
      <c r="I30" s="342"/>
      <c r="J30" s="342"/>
      <c r="K30" s="342"/>
      <c r="L30" s="342"/>
    </row>
    <row r="31" spans="2:10" ht="11.25">
      <c r="B31" s="72"/>
      <c r="C31" s="342"/>
      <c r="D31" s="342"/>
      <c r="E31" s="342"/>
      <c r="F31" s="342"/>
      <c r="G31" s="342"/>
      <c r="H31" s="72"/>
      <c r="I31" s="72"/>
      <c r="J31" s="72"/>
    </row>
    <row r="32" spans="3:10" ht="11.25">
      <c r="C32" s="342"/>
      <c r="D32" s="342"/>
      <c r="E32" s="342"/>
      <c r="F32" s="342"/>
      <c r="G32" s="342"/>
      <c r="H32" s="72"/>
      <c r="I32" s="72"/>
      <c r="J32" s="72"/>
    </row>
    <row r="33" spans="2:10" ht="11.25">
      <c r="B33" s="72"/>
      <c r="C33" s="342"/>
      <c r="D33" s="342"/>
      <c r="E33" s="342"/>
      <c r="F33" s="342"/>
      <c r="G33" s="342"/>
      <c r="H33" s="72"/>
      <c r="I33" s="72"/>
      <c r="J33" s="72"/>
    </row>
    <row r="34" spans="2:7" ht="11.25">
      <c r="B34" s="72"/>
      <c r="C34" s="342"/>
      <c r="D34" s="342"/>
      <c r="E34" s="342"/>
      <c r="F34" s="342"/>
      <c r="G34" s="342"/>
    </row>
    <row r="35" spans="2:7" ht="11.25">
      <c r="B35" s="72"/>
      <c r="C35" s="342"/>
      <c r="D35" s="342"/>
      <c r="E35" s="342"/>
      <c r="F35" s="342"/>
      <c r="G35" s="342"/>
    </row>
    <row r="36" spans="2:7" ht="11.25">
      <c r="B36" s="72"/>
      <c r="C36" s="72"/>
      <c r="D36" s="72"/>
      <c r="E36" s="72"/>
      <c r="F36" s="72"/>
      <c r="G36" s="72"/>
    </row>
  </sheetData>
  <mergeCells count="2">
    <mergeCell ref="B5:F5"/>
    <mergeCell ref="B10:F10"/>
  </mergeCells>
  <printOptions/>
  <pageMargins left="0.75" right="0.75" top="1" bottom="1" header="0.4921259845" footer="0.4921259845"/>
  <pageSetup fitToHeight="1" fitToWidth="1"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J18"/>
  <sheetViews>
    <sheetView showGridLines="0" workbookViewId="0" topLeftCell="A1">
      <selection activeCell="A1" sqref="A1"/>
    </sheetView>
  </sheetViews>
  <sheetFormatPr defaultColWidth="11.421875" defaultRowHeight="12.75"/>
  <cols>
    <col min="1" max="1" width="3.7109375" style="69" customWidth="1"/>
    <col min="2" max="2" width="35.7109375" style="69" customWidth="1"/>
    <col min="3" max="3" width="22.7109375" style="345" customWidth="1"/>
    <col min="4" max="4" width="20.8515625" style="345" customWidth="1"/>
    <col min="5" max="16384" width="14.7109375" style="69" customWidth="1"/>
  </cols>
  <sheetData>
    <row r="1" spans="2:4" s="4" customFormat="1" ht="15" customHeight="1">
      <c r="B1" s="108" t="s">
        <v>120</v>
      </c>
      <c r="C1" s="274"/>
      <c r="D1" s="274"/>
    </row>
    <row r="2" spans="2:10" ht="11.25" hidden="1">
      <c r="B2" s="344"/>
      <c r="E2" s="344"/>
      <c r="F2" s="344"/>
      <c r="G2" s="344"/>
      <c r="H2" s="344"/>
      <c r="I2" s="344"/>
      <c r="J2" s="344"/>
    </row>
    <row r="4" spans="2:6" s="71" customFormat="1" ht="11.25">
      <c r="B4" s="346" t="s">
        <v>121</v>
      </c>
      <c r="C4" s="347" t="s">
        <v>122</v>
      </c>
      <c r="D4" s="347" t="s">
        <v>123</v>
      </c>
      <c r="E4" s="81"/>
      <c r="F4" s="81"/>
    </row>
    <row r="5" spans="2:6" ht="11.25">
      <c r="B5" s="348" t="s">
        <v>124</v>
      </c>
      <c r="C5" s="349">
        <v>0.9533428150908614</v>
      </c>
      <c r="D5" s="349">
        <v>0.046657184909138665</v>
      </c>
      <c r="E5" s="342"/>
      <c r="F5" s="342"/>
    </row>
    <row r="6" spans="2:6" ht="11.25">
      <c r="B6" s="350" t="s">
        <v>95</v>
      </c>
      <c r="C6" s="349">
        <v>0.8507769325791561</v>
      </c>
      <c r="D6" s="349">
        <v>0.1492230674208439</v>
      </c>
      <c r="E6" s="342"/>
      <c r="F6" s="342"/>
    </row>
    <row r="7" spans="2:6" ht="11.25">
      <c r="B7" s="350" t="s">
        <v>125</v>
      </c>
      <c r="C7" s="349">
        <v>0.73</v>
      </c>
      <c r="D7" s="349">
        <v>0.2703670140462166</v>
      </c>
      <c r="E7" s="342"/>
      <c r="F7" s="342"/>
    </row>
    <row r="8" spans="2:6" ht="11.25">
      <c r="B8" s="350" t="s">
        <v>126</v>
      </c>
      <c r="C8" s="349">
        <v>0.8675260324696867</v>
      </c>
      <c r="D8" s="349">
        <v>0.13247396753031324</v>
      </c>
      <c r="E8" s="342"/>
      <c r="F8" s="342"/>
    </row>
    <row r="9" spans="2:6" ht="11.25">
      <c r="B9" s="350" t="s">
        <v>127</v>
      </c>
      <c r="C9" s="349">
        <v>0.9782745591939547</v>
      </c>
      <c r="D9" s="349">
        <v>0.02172544080604534</v>
      </c>
      <c r="E9" s="342"/>
      <c r="F9" s="342"/>
    </row>
    <row r="10" spans="2:6" ht="11.25">
      <c r="B10" s="350" t="s">
        <v>128</v>
      </c>
      <c r="C10" s="349">
        <v>0.9074708127525819</v>
      </c>
      <c r="D10" s="349">
        <v>0.09252918724741806</v>
      </c>
      <c r="E10" s="342"/>
      <c r="F10" s="342"/>
    </row>
    <row r="11" spans="2:6" ht="11.25">
      <c r="B11" s="72"/>
      <c r="C11" s="351"/>
      <c r="D11" s="351"/>
      <c r="E11" s="342"/>
      <c r="F11" s="342"/>
    </row>
    <row r="12" spans="2:6" ht="11.25">
      <c r="B12" s="72"/>
      <c r="C12" s="351"/>
      <c r="D12" s="351"/>
      <c r="E12" s="342"/>
      <c r="F12" s="342"/>
    </row>
    <row r="13" spans="2:6" ht="11.25">
      <c r="B13" s="72"/>
      <c r="C13" s="351"/>
      <c r="D13" s="351"/>
      <c r="E13" s="342"/>
      <c r="F13" s="342"/>
    </row>
    <row r="14" spans="2:6" ht="11.25">
      <c r="B14" s="72"/>
      <c r="C14" s="351"/>
      <c r="D14" s="351"/>
      <c r="E14" s="342"/>
      <c r="F14" s="342"/>
    </row>
    <row r="15" spans="2:5" ht="11.25">
      <c r="B15" s="72"/>
      <c r="C15" s="352"/>
      <c r="D15" s="352"/>
      <c r="E15" s="72"/>
    </row>
    <row r="16" spans="2:5" ht="11.25">
      <c r="B16" s="72"/>
      <c r="C16" s="351"/>
      <c r="D16" s="351"/>
      <c r="E16" s="342"/>
    </row>
    <row r="17" spans="2:5" ht="11.25">
      <c r="B17" s="72"/>
      <c r="C17" s="351"/>
      <c r="D17" s="351"/>
      <c r="E17" s="342"/>
    </row>
    <row r="18" spans="2:5" ht="11.25">
      <c r="B18" s="72"/>
      <c r="C18" s="352"/>
      <c r="D18" s="352"/>
      <c r="E18" s="72"/>
    </row>
  </sheetData>
  <printOptions/>
  <pageMargins left="0.75" right="0.75" top="1" bottom="1" header="0.4921259845" footer="0.4921259845"/>
  <pageSetup fitToHeight="1" fitToWidth="1" horizontalDpi="600" verticalDpi="600" orientation="landscape" paperSize="9" scale="99" r:id="rId2"/>
  <drawing r:id="rId1"/>
</worksheet>
</file>

<file path=xl/worksheets/sheet13.xml><?xml version="1.0" encoding="utf-8"?>
<worksheet xmlns="http://schemas.openxmlformats.org/spreadsheetml/2006/main" xmlns:r="http://schemas.openxmlformats.org/officeDocument/2006/relationships">
  <dimension ref="B1:I14"/>
  <sheetViews>
    <sheetView showGridLines="0" workbookViewId="0" topLeftCell="A1">
      <selection activeCell="A1" sqref="A1"/>
    </sheetView>
  </sheetViews>
  <sheetFormatPr defaultColWidth="11.421875" defaultRowHeight="12.75"/>
  <cols>
    <col min="1" max="1" width="3.7109375" style="4" customWidth="1"/>
    <col min="2" max="2" width="32.140625" style="4" customWidth="1"/>
    <col min="3" max="3" width="18.140625" style="274" customWidth="1"/>
    <col min="4" max="6" width="11.421875" style="274" customWidth="1"/>
    <col min="7" max="7" width="15.7109375" style="274" customWidth="1"/>
    <col min="8" max="16384" width="11.421875" style="4" customWidth="1"/>
  </cols>
  <sheetData>
    <row r="1" ht="15" customHeight="1">
      <c r="B1" s="108" t="s">
        <v>129</v>
      </c>
    </row>
    <row r="3" spans="2:9" s="108" customFormat="1" ht="13.5" customHeight="1">
      <c r="B3" s="353" t="s">
        <v>121</v>
      </c>
      <c r="C3" s="354" t="s">
        <v>130</v>
      </c>
      <c r="D3" s="354" t="s">
        <v>131</v>
      </c>
      <c r="E3" s="354" t="s">
        <v>132</v>
      </c>
      <c r="F3" s="354" t="s">
        <v>133</v>
      </c>
      <c r="G3" s="354" t="s">
        <v>134</v>
      </c>
      <c r="H3" s="355"/>
      <c r="I3" s="279"/>
    </row>
    <row r="4" spans="2:9" ht="13.5" customHeight="1">
      <c r="B4" s="356" t="s">
        <v>2</v>
      </c>
      <c r="C4" s="357">
        <v>0.15181518151815182</v>
      </c>
      <c r="D4" s="357">
        <v>0.5891089108910891</v>
      </c>
      <c r="E4" s="357">
        <v>0.21287128712871287</v>
      </c>
      <c r="F4" s="357">
        <v>0.033003300330033</v>
      </c>
      <c r="G4" s="357">
        <v>0.013201320132013201</v>
      </c>
      <c r="H4" s="358"/>
      <c r="I4" s="358"/>
    </row>
    <row r="5" spans="2:9" ht="13.5" customHeight="1">
      <c r="B5" s="356" t="s">
        <v>135</v>
      </c>
      <c r="C5" s="357">
        <v>0.05604719764011799</v>
      </c>
      <c r="D5" s="357">
        <v>0.2934203289835508</v>
      </c>
      <c r="E5" s="357">
        <v>0.20888455577221138</v>
      </c>
      <c r="F5" s="357">
        <v>0.2849832508374581</v>
      </c>
      <c r="G5" s="357">
        <v>0.15666466676666166</v>
      </c>
      <c r="H5" s="358"/>
      <c r="I5" s="358"/>
    </row>
    <row r="6" spans="2:9" ht="13.5" customHeight="1">
      <c r="B6" s="356" t="s">
        <v>136</v>
      </c>
      <c r="C6" s="357">
        <v>0.010502083953127662</v>
      </c>
      <c r="D6" s="357">
        <v>0.01214556188748675</v>
      </c>
      <c r="E6" s="357">
        <v>0.2131495564920267</v>
      </c>
      <c r="F6" s="357">
        <v>0.5907653292588174</v>
      </c>
      <c r="G6" s="357">
        <v>0.17343746840854146</v>
      </c>
      <c r="H6" s="358"/>
      <c r="I6" s="358"/>
    </row>
    <row r="7" spans="2:9" ht="13.5" customHeight="1">
      <c r="B7" s="356" t="s">
        <v>95</v>
      </c>
      <c r="C7" s="357">
        <v>0.03314816611682515</v>
      </c>
      <c r="D7" s="357">
        <v>0.2337715893654182</v>
      </c>
      <c r="E7" s="357">
        <v>0.24906607801280808</v>
      </c>
      <c r="F7" s="357">
        <v>0.29202648942363674</v>
      </c>
      <c r="G7" s="357">
        <v>0.19198767708131187</v>
      </c>
      <c r="H7" s="358"/>
      <c r="I7" s="358"/>
    </row>
    <row r="8" spans="2:9" ht="13.5" customHeight="1">
      <c r="B8" s="356" t="s">
        <v>125</v>
      </c>
      <c r="C8" s="357">
        <v>0.05516775501013285</v>
      </c>
      <c r="D8" s="357">
        <v>0.36595361405088944</v>
      </c>
      <c r="E8" s="357">
        <v>0.31015537041206936</v>
      </c>
      <c r="F8" s="357">
        <v>0.26223823463183965</v>
      </c>
      <c r="G8" s="357">
        <v>0.006485025895068678</v>
      </c>
      <c r="H8" s="358"/>
      <c r="I8" s="358"/>
    </row>
    <row r="9" spans="2:7" ht="13.5" customHeight="1">
      <c r="B9" s="356" t="s">
        <v>137</v>
      </c>
      <c r="C9" s="357">
        <v>0.03877551020408163</v>
      </c>
      <c r="D9" s="357">
        <v>0.23354875283446713</v>
      </c>
      <c r="E9" s="357">
        <v>0.24241496598639456</v>
      </c>
      <c r="F9" s="357">
        <v>0.32116213151927436</v>
      </c>
      <c r="G9" s="357">
        <v>0.16409863945578232</v>
      </c>
    </row>
    <row r="10" spans="2:7" ht="13.5" customHeight="1">
      <c r="B10" s="356" t="s">
        <v>128</v>
      </c>
      <c r="C10" s="357">
        <v>0.018166894123697066</v>
      </c>
      <c r="D10" s="357">
        <v>0.15692557210387864</v>
      </c>
      <c r="E10" s="357">
        <v>0.19811507347851026</v>
      </c>
      <c r="F10" s="357">
        <v>0.3688759666923792</v>
      </c>
      <c r="G10" s="357">
        <v>0.25791649360153485</v>
      </c>
    </row>
    <row r="11" spans="2:7" ht="13.5" customHeight="1">
      <c r="B11" s="356" t="s">
        <v>138</v>
      </c>
      <c r="C11" s="357">
        <v>0.03377216779652926</v>
      </c>
      <c r="D11" s="357">
        <v>0.19109704581776032</v>
      </c>
      <c r="E11" s="357">
        <v>0.21535429815060217</v>
      </c>
      <c r="F11" s="357">
        <v>0.38137182329096936</v>
      </c>
      <c r="G11" s="357">
        <v>0.17840466494413887</v>
      </c>
    </row>
    <row r="12" spans="2:7" ht="11.25">
      <c r="B12" s="202"/>
      <c r="C12" s="327"/>
      <c r="D12" s="327"/>
      <c r="E12" s="327"/>
      <c r="F12" s="327"/>
      <c r="G12" s="327"/>
    </row>
    <row r="13" spans="2:7" ht="11.25">
      <c r="B13" s="202"/>
      <c r="C13" s="327"/>
      <c r="D13" s="327"/>
      <c r="E13" s="327"/>
      <c r="F13" s="327"/>
      <c r="G13" s="327"/>
    </row>
    <row r="14" spans="2:7" ht="11.25">
      <c r="B14" s="202"/>
      <c r="C14" s="275"/>
      <c r="D14" s="275"/>
      <c r="E14" s="275"/>
      <c r="F14" s="275"/>
      <c r="G14" s="275"/>
    </row>
  </sheetData>
  <printOptions/>
  <pageMargins left="0.75" right="0.75" top="1" bottom="1"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B1:H19"/>
  <sheetViews>
    <sheetView showGridLines="0" workbookViewId="0" topLeftCell="A1">
      <selection activeCell="A1" sqref="A1"/>
    </sheetView>
  </sheetViews>
  <sheetFormatPr defaultColWidth="11.421875" defaultRowHeight="12.75"/>
  <cols>
    <col min="1" max="1" width="3.7109375" style="4" customWidth="1"/>
    <col min="2" max="2" width="32.7109375" style="4" customWidth="1"/>
    <col min="3" max="4" width="11.421875" style="274" customWidth="1"/>
    <col min="5" max="16384" width="11.421875" style="4" customWidth="1"/>
  </cols>
  <sheetData>
    <row r="1" ht="15" customHeight="1">
      <c r="B1" s="108" t="s">
        <v>139</v>
      </c>
    </row>
    <row r="3" spans="2:4" s="108" customFormat="1" ht="13.5" customHeight="1">
      <c r="B3" s="353" t="s">
        <v>121</v>
      </c>
      <c r="C3" s="354" t="s">
        <v>92</v>
      </c>
      <c r="D3" s="354" t="s">
        <v>93</v>
      </c>
    </row>
    <row r="4" spans="2:4" ht="13.5" customHeight="1">
      <c r="B4" s="356" t="s">
        <v>2</v>
      </c>
      <c r="C4" s="357">
        <v>0.6716171617161716</v>
      </c>
      <c r="D4" s="357">
        <v>0.32838283828382836</v>
      </c>
    </row>
    <row r="5" spans="2:4" ht="13.5" customHeight="1">
      <c r="B5" s="356" t="s">
        <v>140</v>
      </c>
      <c r="C5" s="357">
        <v>0.3507524623768812</v>
      </c>
      <c r="D5" s="357">
        <v>0.6492475376231188</v>
      </c>
    </row>
    <row r="6" spans="2:4" ht="13.5" customHeight="1">
      <c r="B6" s="356" t="s">
        <v>136</v>
      </c>
      <c r="C6" s="357">
        <v>0.9141752138109914</v>
      </c>
      <c r="D6" s="357">
        <v>0.08582478618900863</v>
      </c>
    </row>
    <row r="7" spans="2:4" ht="13.5" customHeight="1">
      <c r="B7" s="356" t="s">
        <v>95</v>
      </c>
      <c r="C7" s="357">
        <v>0.6377314533938409</v>
      </c>
      <c r="D7" s="357">
        <v>0.36226854660615915</v>
      </c>
    </row>
    <row r="8" spans="2:4" ht="13.5" customHeight="1">
      <c r="B8" s="356" t="s">
        <v>125</v>
      </c>
      <c r="C8" s="357">
        <v>0.6620580950236433</v>
      </c>
      <c r="D8" s="357">
        <v>0.3379419049763567</v>
      </c>
    </row>
    <row r="9" spans="2:4" ht="13.5" customHeight="1">
      <c r="B9" s="356" t="s">
        <v>137</v>
      </c>
      <c r="C9" s="357">
        <v>0.6613304238963835</v>
      </c>
      <c r="D9" s="357">
        <v>0.33866957610361653</v>
      </c>
    </row>
    <row r="10" spans="2:4" ht="13.5" customHeight="1">
      <c r="B10" s="356" t="s">
        <v>128</v>
      </c>
      <c r="C10" s="357">
        <v>0.6169118165252147</v>
      </c>
      <c r="D10" s="357">
        <v>0.3830881834747853</v>
      </c>
    </row>
    <row r="11" spans="2:4" ht="13.5" customHeight="1">
      <c r="B11" s="356" t="s">
        <v>138</v>
      </c>
      <c r="C11" s="357">
        <v>0.5833250817584129</v>
      </c>
      <c r="D11" s="357">
        <v>0.41667491824158714</v>
      </c>
    </row>
    <row r="12" spans="2:4" ht="11.25">
      <c r="B12" s="164"/>
      <c r="C12" s="359"/>
      <c r="D12" s="359"/>
    </row>
    <row r="13" spans="2:4" ht="11.25">
      <c r="B13" s="164"/>
      <c r="C13" s="359"/>
      <c r="D13" s="359"/>
    </row>
    <row r="14" spans="2:4" ht="11.25">
      <c r="B14" s="164"/>
      <c r="C14" s="359"/>
      <c r="D14" s="359"/>
    </row>
    <row r="15" spans="2:8" ht="11.25">
      <c r="B15" s="164"/>
      <c r="C15" s="359"/>
      <c r="D15" s="359"/>
      <c r="F15" s="202"/>
      <c r="G15" s="325"/>
      <c r="H15" s="325"/>
    </row>
    <row r="16" spans="6:8" ht="11.25">
      <c r="F16" s="202"/>
      <c r="G16" s="325"/>
      <c r="H16" s="325"/>
    </row>
    <row r="19" spans="7:8" ht="11.25">
      <c r="G19" s="358"/>
      <c r="H19" s="358"/>
    </row>
  </sheetData>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L42"/>
  <sheetViews>
    <sheetView showGridLines="0" workbookViewId="0" topLeftCell="A1">
      <selection activeCell="A1" sqref="A1"/>
    </sheetView>
  </sheetViews>
  <sheetFormatPr defaultColWidth="11.421875" defaultRowHeight="12.75"/>
  <cols>
    <col min="1" max="1" width="3.7109375" style="69" customWidth="1"/>
    <col min="2" max="2" width="1.8515625" style="69" customWidth="1"/>
    <col min="3" max="3" width="37.57421875" style="69" customWidth="1"/>
    <col min="4" max="4" width="11.421875" style="69" customWidth="1"/>
    <col min="5" max="5" width="10.421875" style="69" customWidth="1"/>
    <col min="6" max="6" width="8.28125" style="69" customWidth="1"/>
    <col min="7" max="7" width="9.28125" style="69" customWidth="1"/>
    <col min="8" max="8" width="10.421875" style="69" customWidth="1"/>
    <col min="9" max="9" width="24.28125" style="70" customWidth="1"/>
    <col min="10" max="16384" width="11.421875" style="69" customWidth="1"/>
  </cols>
  <sheetData>
    <row r="1" spans="2:9" s="4" customFormat="1" ht="15" customHeight="1">
      <c r="B1" s="108" t="s">
        <v>17</v>
      </c>
      <c r="I1" s="139"/>
    </row>
    <row r="3" spans="2:8" ht="50.25" customHeight="1">
      <c r="B3" s="90"/>
      <c r="C3" s="90"/>
      <c r="D3" s="156" t="s">
        <v>30</v>
      </c>
      <c r="E3" s="159"/>
      <c r="F3" s="159"/>
      <c r="G3" s="156" t="s">
        <v>31</v>
      </c>
      <c r="H3" s="157"/>
    </row>
    <row r="4" spans="2:9" s="1" customFormat="1" ht="13.5" customHeight="1">
      <c r="B4" s="34"/>
      <c r="C4" s="34"/>
      <c r="D4" s="35">
        <v>2006</v>
      </c>
      <c r="E4" s="35">
        <v>2007</v>
      </c>
      <c r="F4" s="35">
        <v>2008</v>
      </c>
      <c r="G4" s="35" t="s">
        <v>9</v>
      </c>
      <c r="H4" s="36" t="s">
        <v>1</v>
      </c>
      <c r="I4" s="2"/>
    </row>
    <row r="5" spans="2:12" s="1" customFormat="1" ht="13.5" customHeight="1">
      <c r="B5" s="158" t="s">
        <v>37</v>
      </c>
      <c r="C5" s="154"/>
      <c r="D5" s="91">
        <f>D6+D7+D8+D9</f>
        <v>22282.244934000002</v>
      </c>
      <c r="E5" s="91">
        <f>E6+E7+E8+E9</f>
        <v>27495</v>
      </c>
      <c r="F5" s="92">
        <f>F6+F7+F8+F9</f>
        <v>28441</v>
      </c>
      <c r="G5" s="93" t="s">
        <v>15</v>
      </c>
      <c r="H5" s="94">
        <f aca="true" t="shared" si="0" ref="G5:H10">(F5-E5)/E5</f>
        <v>0.034406255682851425</v>
      </c>
      <c r="I5" s="2"/>
      <c r="J5" s="9"/>
      <c r="L5" s="6"/>
    </row>
    <row r="6" spans="2:12" s="1" customFormat="1" ht="13.5" customHeight="1">
      <c r="B6" s="38"/>
      <c r="C6" s="38" t="s">
        <v>2</v>
      </c>
      <c r="D6" s="95">
        <v>2373.439256</v>
      </c>
      <c r="E6" s="95">
        <v>3405</v>
      </c>
      <c r="F6" s="96">
        <v>4091</v>
      </c>
      <c r="G6" s="73">
        <f t="shared" si="0"/>
        <v>0.43462698335010597</v>
      </c>
      <c r="H6" s="97">
        <f t="shared" si="0"/>
        <v>0.2014684287812041</v>
      </c>
      <c r="I6" s="2"/>
      <c r="J6" s="9"/>
      <c r="L6" s="6"/>
    </row>
    <row r="7" spans="2:12" s="1" customFormat="1" ht="13.5" customHeight="1">
      <c r="B7" s="38"/>
      <c r="C7" s="98" t="s">
        <v>29</v>
      </c>
      <c r="D7" s="80">
        <v>11009.359471</v>
      </c>
      <c r="E7" s="80">
        <v>15095</v>
      </c>
      <c r="F7" s="96">
        <v>15878</v>
      </c>
      <c r="G7" s="74" t="s">
        <v>15</v>
      </c>
      <c r="H7" s="97">
        <f t="shared" si="0"/>
        <v>0.05187148062272275</v>
      </c>
      <c r="I7" s="2"/>
      <c r="J7" s="75"/>
      <c r="K7" s="10"/>
      <c r="L7" s="6"/>
    </row>
    <row r="8" spans="2:12" s="1" customFormat="1" ht="13.5" customHeight="1">
      <c r="B8" s="38"/>
      <c r="C8" s="98" t="s">
        <v>3</v>
      </c>
      <c r="D8" s="80">
        <v>6877</v>
      </c>
      <c r="E8" s="80">
        <v>6909</v>
      </c>
      <c r="F8" s="96">
        <v>6346</v>
      </c>
      <c r="G8" s="73">
        <f t="shared" si="0"/>
        <v>0.004653191798749455</v>
      </c>
      <c r="H8" s="97">
        <f t="shared" si="0"/>
        <v>-0.08148791431466204</v>
      </c>
      <c r="I8" s="2"/>
      <c r="J8" s="9"/>
      <c r="L8" s="6"/>
    </row>
    <row r="9" spans="2:12" s="1" customFormat="1" ht="13.5" customHeight="1">
      <c r="B9" s="40"/>
      <c r="C9" s="40" t="s">
        <v>5</v>
      </c>
      <c r="D9" s="99">
        <v>2022.446207</v>
      </c>
      <c r="E9" s="99">
        <v>2086</v>
      </c>
      <c r="F9" s="100">
        <v>2126</v>
      </c>
      <c r="G9" s="76">
        <f t="shared" si="0"/>
        <v>0.0314242192351176</v>
      </c>
      <c r="H9" s="101">
        <f t="shared" si="0"/>
        <v>0.019175455417066157</v>
      </c>
      <c r="I9" s="2"/>
      <c r="J9" s="9"/>
      <c r="L9" s="6"/>
    </row>
    <row r="10" spans="2:12" s="3" customFormat="1" ht="13.5" customHeight="1">
      <c r="B10" s="158" t="s">
        <v>32</v>
      </c>
      <c r="C10" s="154"/>
      <c r="D10" s="91">
        <f>D12+D13+D15+D17+D18+D19+D16</f>
        <v>75446</v>
      </c>
      <c r="E10" s="91">
        <f>E12+E13+E15+E17+E18+E19</f>
        <v>83280</v>
      </c>
      <c r="F10" s="92">
        <f>F12+F13+F15+F16+F17+F18+F19</f>
        <v>97333</v>
      </c>
      <c r="G10" s="102">
        <f t="shared" si="0"/>
        <v>0.10383585610900511</v>
      </c>
      <c r="H10" s="94">
        <f t="shared" si="0"/>
        <v>0.16874399615754082</v>
      </c>
      <c r="I10" s="77"/>
      <c r="J10" s="78"/>
      <c r="L10" s="79"/>
    </row>
    <row r="11" spans="2:12" s="1" customFormat="1" ht="13.5" customHeight="1">
      <c r="B11" s="143" t="s">
        <v>33</v>
      </c>
      <c r="C11" s="144"/>
      <c r="D11" s="95"/>
      <c r="E11" s="95"/>
      <c r="F11" s="103"/>
      <c r="G11" s="73"/>
      <c r="H11" s="97"/>
      <c r="I11" s="2"/>
      <c r="J11" s="9"/>
      <c r="L11" s="6"/>
    </row>
    <row r="12" spans="2:12" s="1" customFormat="1" ht="13.5" customHeight="1">
      <c r="B12" s="38"/>
      <c r="C12" s="38" t="s">
        <v>20</v>
      </c>
      <c r="D12" s="80">
        <v>12612</v>
      </c>
      <c r="E12" s="80">
        <v>14704</v>
      </c>
      <c r="F12" s="96">
        <v>16194</v>
      </c>
      <c r="G12" s="73">
        <f>(E12-D12)/D12</f>
        <v>0.16587377101173487</v>
      </c>
      <c r="H12" s="97">
        <f>(F12-E12)/E12</f>
        <v>0.1013329706202394</v>
      </c>
      <c r="I12" s="2"/>
      <c r="J12" s="9"/>
      <c r="L12" s="6"/>
    </row>
    <row r="13" spans="2:12" s="1" customFormat="1" ht="13.5" customHeight="1">
      <c r="B13" s="38"/>
      <c r="C13" s="38" t="s">
        <v>21</v>
      </c>
      <c r="D13" s="80">
        <v>2214</v>
      </c>
      <c r="E13" s="80">
        <v>2461</v>
      </c>
      <c r="F13" s="96">
        <v>2740</v>
      </c>
      <c r="G13" s="73">
        <f>(E13-D13)/D13</f>
        <v>0.11156278229448961</v>
      </c>
      <c r="H13" s="97">
        <f>(F13-E13)/E13</f>
        <v>0.11336854937017472</v>
      </c>
      <c r="I13" s="2"/>
      <c r="J13" s="9"/>
      <c r="L13" s="6"/>
    </row>
    <row r="14" spans="2:12" s="1" customFormat="1" ht="13.5" customHeight="1">
      <c r="B14" s="143" t="s">
        <v>27</v>
      </c>
      <c r="C14" s="144"/>
      <c r="D14" s="80"/>
      <c r="E14" s="80"/>
      <c r="F14" s="103"/>
      <c r="G14" s="73"/>
      <c r="H14" s="97"/>
      <c r="I14" s="2"/>
      <c r="J14" s="9"/>
      <c r="L14" s="6"/>
    </row>
    <row r="15" spans="2:12" s="1" customFormat="1" ht="13.5" customHeight="1">
      <c r="B15" s="38"/>
      <c r="C15" s="38" t="s">
        <v>6</v>
      </c>
      <c r="D15" s="80">
        <v>761</v>
      </c>
      <c r="E15" s="80">
        <v>1402</v>
      </c>
      <c r="F15" s="96">
        <v>1859</v>
      </c>
      <c r="G15" s="73">
        <f aca="true" t="shared" si="1" ref="G15:H19">(E15-D15)/D15</f>
        <v>0.8423127463863338</v>
      </c>
      <c r="H15" s="97">
        <f t="shared" si="1"/>
        <v>0.325962910128388</v>
      </c>
      <c r="I15" s="2"/>
      <c r="J15" s="9"/>
      <c r="L15" s="6"/>
    </row>
    <row r="16" spans="2:12" s="1" customFormat="1" ht="13.5" customHeight="1">
      <c r="B16" s="38"/>
      <c r="C16" s="38" t="s">
        <v>13</v>
      </c>
      <c r="D16" s="80">
        <v>26</v>
      </c>
      <c r="E16" s="80">
        <v>59</v>
      </c>
      <c r="F16" s="96">
        <v>108</v>
      </c>
      <c r="G16" s="73">
        <f t="shared" si="1"/>
        <v>1.2692307692307692</v>
      </c>
      <c r="H16" s="97">
        <f t="shared" si="1"/>
        <v>0.8305084745762712</v>
      </c>
      <c r="I16" s="2"/>
      <c r="J16" s="9"/>
      <c r="L16" s="6"/>
    </row>
    <row r="17" spans="2:10" s="1" customFormat="1" ht="13.5" customHeight="1">
      <c r="B17" s="38"/>
      <c r="C17" s="39" t="s">
        <v>25</v>
      </c>
      <c r="D17" s="80">
        <v>35323</v>
      </c>
      <c r="E17" s="80">
        <v>36830</v>
      </c>
      <c r="F17" s="96">
        <v>42023</v>
      </c>
      <c r="G17" s="73">
        <f t="shared" si="1"/>
        <v>0.04266342043427795</v>
      </c>
      <c r="H17" s="97">
        <f t="shared" si="1"/>
        <v>0.14099918544664675</v>
      </c>
      <c r="I17" s="2"/>
      <c r="J17" s="9"/>
    </row>
    <row r="18" spans="2:10" s="1" customFormat="1" ht="13.5" customHeight="1">
      <c r="B18" s="38"/>
      <c r="C18" s="39" t="s">
        <v>23</v>
      </c>
      <c r="D18" s="80">
        <v>3050</v>
      </c>
      <c r="E18" s="80">
        <v>2803</v>
      </c>
      <c r="F18" s="96">
        <v>2864</v>
      </c>
      <c r="G18" s="73">
        <f t="shared" si="1"/>
        <v>-0.08098360655737705</v>
      </c>
      <c r="H18" s="97">
        <f t="shared" si="1"/>
        <v>0.02176239743132358</v>
      </c>
      <c r="I18" s="2"/>
      <c r="J18" s="9"/>
    </row>
    <row r="19" spans="2:10" s="1" customFormat="1" ht="13.5" customHeight="1">
      <c r="B19" s="38"/>
      <c r="C19" s="39" t="s">
        <v>24</v>
      </c>
      <c r="D19" s="80">
        <v>21460</v>
      </c>
      <c r="E19" s="80">
        <v>25080</v>
      </c>
      <c r="F19" s="96">
        <v>31545</v>
      </c>
      <c r="G19" s="73">
        <f t="shared" si="1"/>
        <v>0.16868592730661697</v>
      </c>
      <c r="H19" s="97">
        <f t="shared" si="1"/>
        <v>0.2577751196172249</v>
      </c>
      <c r="I19" s="2"/>
      <c r="J19" s="9"/>
    </row>
    <row r="20" spans="2:10" s="3" customFormat="1" ht="13.5" customHeight="1">
      <c r="B20" s="158" t="s">
        <v>8</v>
      </c>
      <c r="C20" s="154"/>
      <c r="D20" s="92">
        <f>D5+D10</f>
        <v>97728.244934</v>
      </c>
      <c r="E20" s="92">
        <f>E5+E10</f>
        <v>110775</v>
      </c>
      <c r="F20" s="104">
        <f>F5+F10</f>
        <v>125774</v>
      </c>
      <c r="G20" s="93" t="s">
        <v>15</v>
      </c>
      <c r="H20" s="94">
        <f>(F20-E20)/E20</f>
        <v>0.13540058677499436</v>
      </c>
      <c r="I20" s="77"/>
      <c r="J20" s="78"/>
    </row>
    <row r="21" spans="2:7" ht="11.25">
      <c r="B21" s="72"/>
      <c r="C21" s="72"/>
      <c r="D21" s="72"/>
      <c r="E21" s="72"/>
      <c r="F21" s="72"/>
      <c r="G21" s="72"/>
    </row>
    <row r="22" spans="2:7" ht="11.25">
      <c r="B22" s="72"/>
      <c r="C22" s="72"/>
      <c r="D22" s="72"/>
      <c r="E22" s="81"/>
      <c r="F22" s="81"/>
      <c r="G22" s="72"/>
    </row>
    <row r="23" spans="2:7" ht="11.25">
      <c r="B23" s="72"/>
      <c r="C23" s="72"/>
      <c r="D23" s="72"/>
      <c r="E23" s="81"/>
      <c r="F23" s="81"/>
      <c r="G23" s="82"/>
    </row>
    <row r="24" spans="2:7" ht="11.25">
      <c r="B24" s="83"/>
      <c r="C24" s="83"/>
      <c r="D24" s="72"/>
      <c r="E24" s="82"/>
      <c r="F24" s="82"/>
      <c r="G24" s="84"/>
    </row>
    <row r="25" spans="2:8" ht="11.25">
      <c r="B25" s="85"/>
      <c r="C25" s="86"/>
      <c r="D25" s="81"/>
      <c r="E25" s="87"/>
      <c r="F25" s="87"/>
      <c r="G25" s="88"/>
      <c r="H25" s="71"/>
    </row>
    <row r="26" spans="2:7" ht="15.75" customHeight="1">
      <c r="B26" s="85"/>
      <c r="C26" s="86"/>
      <c r="D26" s="72"/>
      <c r="E26" s="82"/>
      <c r="F26" s="82"/>
      <c r="G26" s="84"/>
    </row>
    <row r="27" spans="2:7" ht="11.25">
      <c r="B27" s="85"/>
      <c r="C27" s="86"/>
      <c r="D27" s="72"/>
      <c r="E27" s="82"/>
      <c r="F27" s="82"/>
      <c r="G27" s="84"/>
    </row>
    <row r="28" spans="2:7" ht="11.25">
      <c r="B28" s="85"/>
      <c r="C28" s="86"/>
      <c r="D28" s="72"/>
      <c r="E28" s="82"/>
      <c r="F28" s="82"/>
      <c r="G28" s="84"/>
    </row>
    <row r="29" spans="2:7" ht="11.25">
      <c r="B29" s="83"/>
      <c r="C29" s="83"/>
      <c r="D29" s="72"/>
      <c r="E29" s="82"/>
      <c r="F29" s="82"/>
      <c r="G29" s="84"/>
    </row>
    <row r="30" spans="2:7" ht="11.25">
      <c r="B30" s="89"/>
      <c r="C30" s="89"/>
      <c r="D30" s="72"/>
      <c r="E30" s="82"/>
      <c r="F30" s="82"/>
      <c r="G30" s="84"/>
    </row>
    <row r="31" spans="2:7" ht="11.25">
      <c r="B31" s="85"/>
      <c r="C31" s="86"/>
      <c r="D31" s="72"/>
      <c r="E31" s="82"/>
      <c r="F31" s="82"/>
      <c r="G31" s="84"/>
    </row>
    <row r="32" spans="2:7" ht="11.25">
      <c r="B32" s="85"/>
      <c r="C32" s="86"/>
      <c r="D32" s="72"/>
      <c r="E32" s="82"/>
      <c r="F32" s="82"/>
      <c r="G32" s="84"/>
    </row>
    <row r="33" spans="2:7" ht="11.25">
      <c r="B33" s="89"/>
      <c r="C33" s="89"/>
      <c r="D33" s="72"/>
      <c r="E33" s="82"/>
      <c r="F33" s="82"/>
      <c r="G33" s="84"/>
    </row>
    <row r="34" spans="2:7" ht="11.25">
      <c r="B34" s="85"/>
      <c r="C34" s="86"/>
      <c r="D34" s="81"/>
      <c r="E34" s="87"/>
      <c r="F34" s="87"/>
      <c r="G34" s="88"/>
    </row>
    <row r="35" spans="2:7" ht="11.25">
      <c r="B35" s="85"/>
      <c r="C35" s="86"/>
      <c r="D35" s="72"/>
      <c r="E35" s="82"/>
      <c r="F35" s="82"/>
      <c r="G35" s="84"/>
    </row>
    <row r="36" spans="2:7" ht="11.25">
      <c r="B36" s="85"/>
      <c r="C36" s="85"/>
      <c r="D36" s="72"/>
      <c r="E36" s="72"/>
      <c r="F36" s="72"/>
      <c r="G36" s="72"/>
    </row>
    <row r="37" spans="2:7" ht="11.25">
      <c r="B37" s="85"/>
      <c r="C37" s="85"/>
      <c r="D37" s="72"/>
      <c r="E37" s="72"/>
      <c r="F37" s="72"/>
      <c r="G37" s="72"/>
    </row>
    <row r="38" spans="2:7" ht="11.25">
      <c r="B38" s="85"/>
      <c r="C38" s="85"/>
      <c r="D38" s="72"/>
      <c r="E38" s="72"/>
      <c r="F38" s="72"/>
      <c r="G38" s="72"/>
    </row>
    <row r="39" spans="2:7" ht="11.25">
      <c r="B39" s="72"/>
      <c r="C39" s="72"/>
      <c r="D39" s="72"/>
      <c r="E39" s="72"/>
      <c r="F39" s="72"/>
      <c r="G39" s="72"/>
    </row>
    <row r="40" spans="2:7" ht="11.25">
      <c r="B40" s="72"/>
      <c r="C40" s="72"/>
      <c r="D40" s="72"/>
      <c r="E40" s="72"/>
      <c r="F40" s="72"/>
      <c r="G40" s="72"/>
    </row>
    <row r="41" spans="2:7" ht="11.25">
      <c r="B41" s="72"/>
      <c r="C41" s="72"/>
      <c r="D41" s="72"/>
      <c r="E41" s="72"/>
      <c r="F41" s="72"/>
      <c r="G41" s="72"/>
    </row>
    <row r="42" spans="2:7" ht="11.25">
      <c r="B42" s="72"/>
      <c r="C42" s="72"/>
      <c r="D42" s="72"/>
      <c r="E42" s="72"/>
      <c r="F42" s="72"/>
      <c r="G42" s="72"/>
    </row>
  </sheetData>
  <mergeCells count="7">
    <mergeCell ref="B20:C20"/>
    <mergeCell ref="B10:C10"/>
    <mergeCell ref="D3:F3"/>
    <mergeCell ref="G3:H3"/>
    <mergeCell ref="B14:C14"/>
    <mergeCell ref="B11:C11"/>
    <mergeCell ref="B5:C5"/>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N14"/>
  <sheetViews>
    <sheetView showGridLines="0" workbookViewId="0" topLeftCell="A1">
      <selection activeCell="A1" sqref="A1"/>
    </sheetView>
  </sheetViews>
  <sheetFormatPr defaultColWidth="11.421875" defaultRowHeight="12.75"/>
  <cols>
    <col min="1" max="1" width="3.7109375" style="4" customWidth="1"/>
    <col min="2" max="2" width="35.00390625" style="4" customWidth="1"/>
    <col min="3" max="12" width="15.28125" style="4" customWidth="1"/>
    <col min="13" max="16384" width="11.421875" style="4" customWidth="1"/>
  </cols>
  <sheetData>
    <row r="1" ht="15" customHeight="1">
      <c r="B1" s="108" t="s">
        <v>19</v>
      </c>
    </row>
    <row r="2" ht="11.25">
      <c r="B2" s="109"/>
    </row>
    <row r="3" spans="2:12" ht="11.25" customHeight="1">
      <c r="B3" s="160" t="s">
        <v>18</v>
      </c>
      <c r="C3" s="161"/>
      <c r="D3" s="161"/>
      <c r="E3" s="161"/>
      <c r="F3" s="161"/>
      <c r="G3" s="161"/>
      <c r="H3" s="161"/>
      <c r="I3" s="161"/>
      <c r="J3" s="161"/>
      <c r="K3" s="161"/>
      <c r="L3" s="161"/>
    </row>
    <row r="4" spans="2:12" ht="10.5" customHeight="1">
      <c r="B4" s="110"/>
      <c r="C4" s="162">
        <v>2004</v>
      </c>
      <c r="D4" s="162"/>
      <c r="E4" s="162">
        <v>2005</v>
      </c>
      <c r="F4" s="162"/>
      <c r="G4" s="162">
        <v>2006</v>
      </c>
      <c r="H4" s="162"/>
      <c r="I4" s="162">
        <v>2007</v>
      </c>
      <c r="J4" s="162"/>
      <c r="K4" s="162">
        <v>2008</v>
      </c>
      <c r="L4" s="163"/>
    </row>
    <row r="5" spans="2:12" ht="36" customHeight="1">
      <c r="B5" s="111"/>
      <c r="C5" s="112" t="s">
        <v>39</v>
      </c>
      <c r="D5" s="112" t="s">
        <v>40</v>
      </c>
      <c r="E5" s="112" t="s">
        <v>39</v>
      </c>
      <c r="F5" s="112" t="s">
        <v>40</v>
      </c>
      <c r="G5" s="112" t="s">
        <v>39</v>
      </c>
      <c r="H5" s="112" t="s">
        <v>40</v>
      </c>
      <c r="I5" s="112" t="s">
        <v>39</v>
      </c>
      <c r="J5" s="112" t="s">
        <v>40</v>
      </c>
      <c r="K5" s="112" t="s">
        <v>39</v>
      </c>
      <c r="L5" s="112" t="s">
        <v>40</v>
      </c>
    </row>
    <row r="6" spans="2:12" ht="16.5" customHeight="1">
      <c r="B6" s="105" t="s">
        <v>0</v>
      </c>
      <c r="C6" s="122">
        <f>192397.767650795/1000</f>
        <v>192.397767650795</v>
      </c>
      <c r="D6" s="122">
        <f>199053.26804687/1000</f>
        <v>199.05326804687002</v>
      </c>
      <c r="E6" s="122">
        <f>200091.259372361/1000</f>
        <v>200.091259372361</v>
      </c>
      <c r="F6" s="122">
        <f>210949.442453441/1000</f>
        <v>210.949442453441</v>
      </c>
      <c r="G6" s="122">
        <f>211182.74698506/1000</f>
        <v>211.18274698506</v>
      </c>
      <c r="H6" s="123">
        <f>219008.71080401/1000</f>
        <v>219.00871080401</v>
      </c>
      <c r="I6" s="122">
        <f>225660.8682887/1000</f>
        <v>225.66086828870002</v>
      </c>
      <c r="J6" s="122">
        <f>232415.86587608/1000</f>
        <v>232.41586587608</v>
      </c>
      <c r="K6" s="122">
        <f>229657.661279144/1000</f>
        <v>229.657661279144</v>
      </c>
      <c r="L6" s="124">
        <f>245263.03944735/1000</f>
        <v>245.26303944735</v>
      </c>
    </row>
    <row r="7" spans="2:12" s="113" customFormat="1" ht="16.5" customHeight="1">
      <c r="B7" s="114" t="s">
        <v>34</v>
      </c>
      <c r="C7" s="115">
        <f>142967.710267585/1000</f>
        <v>142.967710267585</v>
      </c>
      <c r="D7" s="115">
        <f>146016.99621321/1000</f>
        <v>146.01699621320998</v>
      </c>
      <c r="E7" s="125">
        <f>147797.337596681/1000</f>
        <v>147.797337596681</v>
      </c>
      <c r="F7" s="125">
        <f>154198.606130841/1000</f>
        <v>154.198606130841</v>
      </c>
      <c r="G7" s="125">
        <f>157518.9425648/1000</f>
        <v>157.5189425648</v>
      </c>
      <c r="H7" s="125">
        <f>161946.10855214/1000</f>
        <v>161.94610855214</v>
      </c>
      <c r="I7" s="125">
        <f>167862.43247832/1000</f>
        <v>167.86243247832</v>
      </c>
      <c r="J7" s="125">
        <f>171160.81756011/1000</f>
        <v>171.16081756011002</v>
      </c>
      <c r="K7" s="125">
        <f>171574.629982104/1000</f>
        <v>171.574629982104</v>
      </c>
      <c r="L7" s="126">
        <f>179557.57527209/1000</f>
        <v>179.55757527209</v>
      </c>
    </row>
    <row r="8" spans="2:12" s="113" customFormat="1" ht="16.5" customHeight="1">
      <c r="B8" s="116" t="s">
        <v>35</v>
      </c>
      <c r="C8" s="127">
        <f>49430.05738321/1000</f>
        <v>49.43005738321</v>
      </c>
      <c r="D8" s="127">
        <f>53036.27183366/1000</f>
        <v>53.03627183366</v>
      </c>
      <c r="E8" s="128">
        <f>52293.92177568/1000</f>
        <v>52.29392177568</v>
      </c>
      <c r="F8" s="128">
        <f>56750.8363226/1000</f>
        <v>56.7508363226</v>
      </c>
      <c r="G8" s="128">
        <f>53663.80442026/1000</f>
        <v>53.66380442026</v>
      </c>
      <c r="H8" s="128">
        <f>57062.60225187/1000</f>
        <v>57.06260225187</v>
      </c>
      <c r="I8" s="128">
        <f>57798.43581038/1000</f>
        <v>57.79843581038</v>
      </c>
      <c r="J8" s="128">
        <f>61255.0483159699/1000</f>
        <v>61.2550483159699</v>
      </c>
      <c r="K8" s="128">
        <f>58083.03129704/1000</f>
        <v>58.083031297039994</v>
      </c>
      <c r="L8" s="129">
        <f>65705.46417526/1000</f>
        <v>65.70546417526</v>
      </c>
    </row>
    <row r="9" spans="2:13" ht="49.5" customHeight="1">
      <c r="B9" s="106" t="s">
        <v>36</v>
      </c>
      <c r="C9" s="130">
        <v>7.989</v>
      </c>
      <c r="D9" s="131">
        <v>3.338052335</v>
      </c>
      <c r="E9" s="131">
        <v>8.742</v>
      </c>
      <c r="F9" s="131">
        <v>4.005</v>
      </c>
      <c r="G9" s="131">
        <v>9.872</v>
      </c>
      <c r="H9" s="131">
        <v>4.724</v>
      </c>
      <c r="I9" s="131">
        <v>10.829</v>
      </c>
      <c r="J9" s="131">
        <v>4.648</v>
      </c>
      <c r="K9" s="131">
        <v>12.157</v>
      </c>
      <c r="L9" s="132">
        <v>6.042</v>
      </c>
      <c r="M9" s="107"/>
    </row>
    <row r="10" spans="2:14" ht="16.5" customHeight="1">
      <c r="B10" s="106" t="s">
        <v>11</v>
      </c>
      <c r="C10" s="133">
        <f aca="true" t="shared" si="0" ref="C10:L10">C9/C6</f>
        <v>0.04152335080363386</v>
      </c>
      <c r="D10" s="133">
        <f t="shared" si="0"/>
        <v>0.016769643461538176</v>
      </c>
      <c r="E10" s="133">
        <f t="shared" si="0"/>
        <v>0.04369006436074014</v>
      </c>
      <c r="F10" s="133">
        <f t="shared" si="0"/>
        <v>0.01898559177696784</v>
      </c>
      <c r="G10" s="133">
        <f t="shared" si="0"/>
        <v>0.04674624296225482</v>
      </c>
      <c r="H10" s="133">
        <f t="shared" si="0"/>
        <v>0.02156991830442529</v>
      </c>
      <c r="I10" s="133">
        <f t="shared" si="0"/>
        <v>0.04798793907921103</v>
      </c>
      <c r="J10" s="133">
        <f t="shared" si="0"/>
        <v>0.01999863469939798</v>
      </c>
      <c r="K10" s="133">
        <f t="shared" si="0"/>
        <v>0.05293531220464457</v>
      </c>
      <c r="L10" s="134">
        <f t="shared" si="0"/>
        <v>0.024634775845616238</v>
      </c>
      <c r="M10" s="117"/>
      <c r="N10" s="118"/>
    </row>
    <row r="11" ht="11.25"/>
    <row r="12" ht="11.25"/>
    <row r="13" ht="11.25"/>
    <row r="14" spans="3:8" ht="11.25">
      <c r="C14" s="119"/>
      <c r="G14" s="120"/>
      <c r="H14" s="121"/>
    </row>
    <row r="15" ht="11.25"/>
  </sheetData>
  <mergeCells count="6">
    <mergeCell ref="B3:L3"/>
    <mergeCell ref="G4:H4"/>
    <mergeCell ref="I4:J4"/>
    <mergeCell ref="K4:L4"/>
    <mergeCell ref="C4:D4"/>
    <mergeCell ref="E4:F4"/>
  </mergeCells>
  <printOptions/>
  <pageMargins left="0.1968503937007874" right="0.1968503937007874" top="0.984251968503937" bottom="0.984251968503937" header="0.5118110236220472" footer="0.5118110236220472"/>
  <pageSetup fitToHeight="1" fitToWidth="1"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P41"/>
  <sheetViews>
    <sheetView showGridLines="0" workbookViewId="0" topLeftCell="A1">
      <selection activeCell="A1" sqref="A1"/>
    </sheetView>
  </sheetViews>
  <sheetFormatPr defaultColWidth="11.421875" defaultRowHeight="12.75" customHeight="1"/>
  <cols>
    <col min="1" max="1" width="3.7109375" style="69" customWidth="1"/>
    <col min="2" max="2" width="0.71875" style="69" customWidth="1"/>
    <col min="3" max="3" width="40.140625" style="69" customWidth="1"/>
    <col min="4" max="8" width="6.57421875" style="69" customWidth="1"/>
    <col min="9" max="9" width="9.8515625" style="69" customWidth="1"/>
    <col min="10" max="10" width="9.421875" style="69" customWidth="1"/>
    <col min="11" max="11" width="11.00390625" style="69" customWidth="1"/>
    <col min="12" max="12" width="12.7109375" style="69" customWidth="1"/>
    <col min="13" max="13" width="9.28125" style="69" customWidth="1"/>
    <col min="14" max="14" width="20.57421875" style="69" customWidth="1"/>
    <col min="15" max="15" width="11.421875" style="69" customWidth="1"/>
    <col min="16" max="16" width="15.57421875" style="70" bestFit="1" customWidth="1"/>
    <col min="17" max="16384" width="11.421875" style="69" customWidth="1"/>
  </cols>
  <sheetData>
    <row r="1" spans="2:16" s="4" customFormat="1" ht="15" customHeight="1">
      <c r="B1" s="108" t="s">
        <v>41</v>
      </c>
      <c r="P1" s="139"/>
    </row>
    <row r="3" spans="2:16" s="4" customFormat="1" ht="37.5" customHeight="1">
      <c r="B3" s="164"/>
      <c r="C3" s="165"/>
      <c r="D3" s="156" t="s">
        <v>42</v>
      </c>
      <c r="E3" s="166"/>
      <c r="F3" s="166"/>
      <c r="G3" s="166"/>
      <c r="H3" s="166"/>
      <c r="I3" s="167" t="s">
        <v>43</v>
      </c>
      <c r="J3" s="168"/>
      <c r="K3" s="167" t="s">
        <v>44</v>
      </c>
      <c r="L3" s="162"/>
      <c r="M3" s="162"/>
      <c r="N3" s="163"/>
      <c r="P3" s="139"/>
    </row>
    <row r="4" spans="2:16" s="4" customFormat="1" ht="64.5" customHeight="1">
      <c r="B4" s="169"/>
      <c r="C4" s="170"/>
      <c r="D4" s="171">
        <v>2004</v>
      </c>
      <c r="E4" s="171">
        <v>2005</v>
      </c>
      <c r="F4" s="171">
        <v>2006</v>
      </c>
      <c r="G4" s="171">
        <v>2007</v>
      </c>
      <c r="H4" s="171">
        <v>2008</v>
      </c>
      <c r="I4" s="171" t="s">
        <v>45</v>
      </c>
      <c r="J4" s="171" t="s">
        <v>46</v>
      </c>
      <c r="K4" s="171" t="s">
        <v>47</v>
      </c>
      <c r="L4" s="171" t="s">
        <v>48</v>
      </c>
      <c r="M4" s="172" t="s">
        <v>49</v>
      </c>
      <c r="N4" s="137" t="s">
        <v>50</v>
      </c>
      <c r="P4" s="139"/>
    </row>
    <row r="5" spans="2:16" s="4" customFormat="1" ht="38.25" customHeight="1">
      <c r="B5" s="173" t="s">
        <v>99</v>
      </c>
      <c r="C5" s="174"/>
      <c r="D5" s="175">
        <f>D6+D7+D9</f>
        <v>2181</v>
      </c>
      <c r="E5" s="175">
        <f>E6+E7+E9</f>
        <v>2578.005</v>
      </c>
      <c r="F5" s="176">
        <f>F9+F8+F7+F6</f>
        <v>2843.317</v>
      </c>
      <c r="G5" s="176">
        <v>3023</v>
      </c>
      <c r="H5" s="176">
        <f>SUM(H6:H9)</f>
        <v>3036</v>
      </c>
      <c r="I5" s="177">
        <f>G5/F5-1</f>
        <v>0.06319485305366945</v>
      </c>
      <c r="J5" s="178">
        <f>(H5-G5)/G5</f>
        <v>0.004300363876943433</v>
      </c>
      <c r="K5" s="179"/>
      <c r="L5" s="179"/>
      <c r="M5" s="180"/>
      <c r="N5" s="181"/>
      <c r="P5" s="182"/>
    </row>
    <row r="6" spans="2:16" s="4" customFormat="1" ht="19.5" customHeight="1">
      <c r="B6" s="183"/>
      <c r="C6" s="184" t="s">
        <v>2</v>
      </c>
      <c r="D6" s="185">
        <v>1235</v>
      </c>
      <c r="E6" s="185">
        <v>1671.502</v>
      </c>
      <c r="F6" s="185">
        <v>1876</v>
      </c>
      <c r="G6" s="185">
        <v>1994</v>
      </c>
      <c r="H6" s="185">
        <v>2049</v>
      </c>
      <c r="I6" s="186">
        <f>G6/F6-1</f>
        <v>0.06289978678038377</v>
      </c>
      <c r="J6" s="187">
        <f>(H6-G6)/G6</f>
        <v>0.027582748244734202</v>
      </c>
      <c r="K6" s="188">
        <v>0.998</v>
      </c>
      <c r="L6" s="189" t="s">
        <v>51</v>
      </c>
      <c r="M6" s="188">
        <v>0.002</v>
      </c>
      <c r="N6" s="190" t="s">
        <v>51</v>
      </c>
      <c r="P6" s="182"/>
    </row>
    <row r="7" spans="2:16" s="4" customFormat="1" ht="39.75" customHeight="1">
      <c r="B7" s="183"/>
      <c r="C7" s="191" t="s">
        <v>52</v>
      </c>
      <c r="D7" s="185">
        <v>789</v>
      </c>
      <c r="E7" s="185">
        <v>758</v>
      </c>
      <c r="F7" s="185">
        <v>741</v>
      </c>
      <c r="G7" s="185">
        <v>768</v>
      </c>
      <c r="H7" s="185">
        <v>791</v>
      </c>
      <c r="I7" s="186">
        <f>G7/F7-1</f>
        <v>0.036437246963562764</v>
      </c>
      <c r="J7" s="187">
        <f>(H7-G7)/G7</f>
        <v>0.029947916666666668</v>
      </c>
      <c r="K7" s="188">
        <v>0.615492020772046</v>
      </c>
      <c r="L7" s="189" t="s">
        <v>51</v>
      </c>
      <c r="M7" s="188">
        <v>0.3845079792279537</v>
      </c>
      <c r="N7" s="190" t="s">
        <v>51</v>
      </c>
      <c r="P7" s="182"/>
    </row>
    <row r="8" spans="2:16" s="4" customFormat="1" ht="19.5" customHeight="1">
      <c r="B8" s="183"/>
      <c r="C8" s="191" t="s">
        <v>3</v>
      </c>
      <c r="D8" s="192" t="s">
        <v>4</v>
      </c>
      <c r="E8" s="192" t="s">
        <v>4</v>
      </c>
      <c r="F8" s="185">
        <v>83.31700000000001</v>
      </c>
      <c r="G8" s="185">
        <v>96</v>
      </c>
      <c r="H8" s="185">
        <v>67</v>
      </c>
      <c r="I8" s="186">
        <f>G8/F8-1</f>
        <v>0.15222583626390773</v>
      </c>
      <c r="J8" s="187">
        <f>(H8-G8)/G8</f>
        <v>-0.3020833333333333</v>
      </c>
      <c r="K8" s="189" t="s">
        <v>51</v>
      </c>
      <c r="L8" s="189" t="s">
        <v>51</v>
      </c>
      <c r="M8" s="188">
        <v>1</v>
      </c>
      <c r="N8" s="190" t="s">
        <v>51</v>
      </c>
      <c r="P8" s="182"/>
    </row>
    <row r="9" spans="2:16" s="4" customFormat="1" ht="19.5" customHeight="1">
      <c r="B9" s="193"/>
      <c r="C9" s="194" t="s">
        <v>5</v>
      </c>
      <c r="D9" s="185">
        <v>157</v>
      </c>
      <c r="E9" s="185">
        <v>148.503</v>
      </c>
      <c r="F9" s="185">
        <v>143</v>
      </c>
      <c r="G9" s="185">
        <v>135</v>
      </c>
      <c r="H9" s="185">
        <v>129</v>
      </c>
      <c r="I9" s="186">
        <f>G9/F9-1</f>
        <v>-0.05594405594405594</v>
      </c>
      <c r="J9" s="187">
        <f>(H9-G9)/G9</f>
        <v>-0.044444444444444446</v>
      </c>
      <c r="K9" s="195">
        <v>1</v>
      </c>
      <c r="L9" s="189" t="s">
        <v>51</v>
      </c>
      <c r="M9" s="189" t="s">
        <v>51</v>
      </c>
      <c r="N9" s="190" t="s">
        <v>51</v>
      </c>
      <c r="P9" s="182"/>
    </row>
    <row r="10" spans="2:16" s="4" customFormat="1" ht="38.25" customHeight="1">
      <c r="B10" s="196" t="s">
        <v>100</v>
      </c>
      <c r="C10" s="197"/>
      <c r="D10" s="198"/>
      <c r="E10" s="198"/>
      <c r="F10" s="198"/>
      <c r="G10" s="198"/>
      <c r="H10" s="198"/>
      <c r="I10" s="199"/>
      <c r="J10" s="200"/>
      <c r="K10" s="180"/>
      <c r="L10" s="180"/>
      <c r="M10" s="180"/>
      <c r="N10" s="201"/>
      <c r="O10" s="202"/>
      <c r="P10" s="182"/>
    </row>
    <row r="11" spans="2:16" s="4" customFormat="1" ht="19.5" customHeight="1">
      <c r="B11" s="203" t="s">
        <v>101</v>
      </c>
      <c r="C11" s="204"/>
      <c r="D11" s="192" t="s">
        <v>4</v>
      </c>
      <c r="E11" s="192" t="s">
        <v>4</v>
      </c>
      <c r="F11" s="205">
        <f>F13+F12</f>
        <v>1191.7</v>
      </c>
      <c r="G11" s="205">
        <v>1307</v>
      </c>
      <c r="H11" s="205">
        <f>H12+H13</f>
        <v>1320.2</v>
      </c>
      <c r="I11" s="206">
        <f>G11/F11-1</f>
        <v>0.09675253839053455</v>
      </c>
      <c r="J11" s="207">
        <f>(H11-G11)/G11</f>
        <v>0.010099464422341274</v>
      </c>
      <c r="K11" s="208"/>
      <c r="L11" s="208"/>
      <c r="M11" s="195"/>
      <c r="N11" s="209"/>
      <c r="O11" s="202"/>
      <c r="P11" s="182"/>
    </row>
    <row r="12" spans="2:16" s="4" customFormat="1" ht="19.5" customHeight="1">
      <c r="B12" s="183"/>
      <c r="C12" s="184" t="s">
        <v>53</v>
      </c>
      <c r="D12" s="210" t="s">
        <v>54</v>
      </c>
      <c r="E12" s="211">
        <v>807.885</v>
      </c>
      <c r="F12" s="211">
        <v>940</v>
      </c>
      <c r="G12" s="211">
        <v>1037</v>
      </c>
      <c r="H12" s="211">
        <v>1068</v>
      </c>
      <c r="I12" s="212">
        <f>G12/F12-1</f>
        <v>0.10319148936170208</v>
      </c>
      <c r="J12" s="213">
        <f>(H12-G12)/G12</f>
        <v>0.029893924783027964</v>
      </c>
      <c r="K12" s="214">
        <v>0.765722587505804</v>
      </c>
      <c r="L12" s="215" t="s">
        <v>51</v>
      </c>
      <c r="M12" s="216">
        <v>0.23427741249419623</v>
      </c>
      <c r="N12" s="217" t="s">
        <v>51</v>
      </c>
      <c r="O12" s="202"/>
      <c r="P12" s="182"/>
    </row>
    <row r="13" spans="2:16" s="4" customFormat="1" ht="19.5" customHeight="1">
      <c r="B13" s="183"/>
      <c r="C13" s="218" t="s">
        <v>55</v>
      </c>
      <c r="D13" s="219" t="s">
        <v>4</v>
      </c>
      <c r="E13" s="219" t="s">
        <v>4</v>
      </c>
      <c r="F13" s="198">
        <v>251.7</v>
      </c>
      <c r="G13" s="198">
        <v>250.4</v>
      </c>
      <c r="H13" s="198">
        <v>252.2</v>
      </c>
      <c r="I13" s="199">
        <f>G13/F13-1</f>
        <v>-0.005164878823996744</v>
      </c>
      <c r="J13" s="200">
        <f>(H13-G13)/G13</f>
        <v>0.007188498402555843</v>
      </c>
      <c r="K13" s="220">
        <v>1</v>
      </c>
      <c r="L13" s="221" t="s">
        <v>51</v>
      </c>
      <c r="M13" s="221" t="s">
        <v>51</v>
      </c>
      <c r="N13" s="222" t="s">
        <v>51</v>
      </c>
      <c r="O13" s="202"/>
      <c r="P13" s="182"/>
    </row>
    <row r="14" spans="2:16" s="4" customFormat="1" ht="19.5" customHeight="1">
      <c r="B14" s="203" t="s">
        <v>102</v>
      </c>
      <c r="C14" s="204"/>
      <c r="D14" s="223"/>
      <c r="E14" s="224"/>
      <c r="F14" s="224"/>
      <c r="G14" s="224"/>
      <c r="H14" s="224"/>
      <c r="I14" s="186"/>
      <c r="J14" s="225"/>
      <c r="K14" s="226"/>
      <c r="L14" s="195"/>
      <c r="M14" s="195"/>
      <c r="N14" s="227"/>
      <c r="O14" s="202"/>
      <c r="P14" s="182"/>
    </row>
    <row r="15" spans="2:16" s="4" customFormat="1" ht="19.5" customHeight="1">
      <c r="B15" s="183"/>
      <c r="C15" s="184" t="s">
        <v>6</v>
      </c>
      <c r="D15" s="192" t="s">
        <v>56</v>
      </c>
      <c r="E15" s="185">
        <v>101.839</v>
      </c>
      <c r="F15" s="185">
        <v>201.367</v>
      </c>
      <c r="G15" s="185">
        <v>334</v>
      </c>
      <c r="H15" s="185">
        <v>444</v>
      </c>
      <c r="I15" s="186">
        <f>G15/F15-1</f>
        <v>0.6586630381343519</v>
      </c>
      <c r="J15" s="187">
        <f>(H15-G15)/G15</f>
        <v>0.32934131736526945</v>
      </c>
      <c r="K15" s="189" t="s">
        <v>51</v>
      </c>
      <c r="L15" s="189" t="s">
        <v>51</v>
      </c>
      <c r="M15" s="189" t="s">
        <v>51</v>
      </c>
      <c r="N15" s="190">
        <v>1</v>
      </c>
      <c r="O15" s="202"/>
      <c r="P15" s="228"/>
    </row>
    <row r="16" spans="2:16" s="4" customFormat="1" ht="19.5" customHeight="1">
      <c r="B16" s="183"/>
      <c r="C16" s="194" t="s">
        <v>14</v>
      </c>
      <c r="D16" s="192" t="s">
        <v>7</v>
      </c>
      <c r="E16" s="192" t="s">
        <v>7</v>
      </c>
      <c r="F16" s="192">
        <v>76</v>
      </c>
      <c r="G16" s="192">
        <v>80</v>
      </c>
      <c r="H16" s="192">
        <v>92</v>
      </c>
      <c r="I16" s="186">
        <f>G16/F16-1</f>
        <v>0.05263157894736836</v>
      </c>
      <c r="J16" s="187">
        <f>(H16-G16)/G16</f>
        <v>0.15</v>
      </c>
      <c r="K16" s="226" t="s">
        <v>4</v>
      </c>
      <c r="L16" s="226" t="s">
        <v>4</v>
      </c>
      <c r="M16" s="226" t="s">
        <v>4</v>
      </c>
      <c r="N16" s="190" t="s">
        <v>51</v>
      </c>
      <c r="O16" s="202"/>
      <c r="P16" s="182"/>
    </row>
    <row r="17" spans="2:16" s="4" customFormat="1" ht="38.25" customHeight="1">
      <c r="B17" s="183"/>
      <c r="C17" s="194" t="s">
        <v>57</v>
      </c>
      <c r="D17" s="192" t="s">
        <v>4</v>
      </c>
      <c r="E17" s="192" t="s">
        <v>4</v>
      </c>
      <c r="F17" s="192" t="s">
        <v>4</v>
      </c>
      <c r="G17" s="192" t="s">
        <v>4</v>
      </c>
      <c r="H17" s="229" t="s">
        <v>58</v>
      </c>
      <c r="I17" s="230" t="s">
        <v>51</v>
      </c>
      <c r="J17" s="230" t="s">
        <v>51</v>
      </c>
      <c r="K17" s="226" t="s">
        <v>4</v>
      </c>
      <c r="L17" s="226" t="s">
        <v>4</v>
      </c>
      <c r="M17" s="226" t="s">
        <v>4</v>
      </c>
      <c r="N17" s="190" t="s">
        <v>51</v>
      </c>
      <c r="O17" s="202"/>
      <c r="P17" s="182"/>
    </row>
    <row r="18" spans="2:16" s="4" customFormat="1" ht="50.25" customHeight="1">
      <c r="B18" s="183"/>
      <c r="C18" s="194" t="s">
        <v>59</v>
      </c>
      <c r="D18" s="192" t="s">
        <v>4</v>
      </c>
      <c r="E18" s="229" t="s">
        <v>60</v>
      </c>
      <c r="F18" s="229" t="s">
        <v>61</v>
      </c>
      <c r="G18" s="229" t="s">
        <v>62</v>
      </c>
      <c r="H18" s="229" t="s">
        <v>63</v>
      </c>
      <c r="I18" s="230" t="s">
        <v>51</v>
      </c>
      <c r="J18" s="230" t="s">
        <v>51</v>
      </c>
      <c r="K18" s="226" t="s">
        <v>4</v>
      </c>
      <c r="L18" s="226" t="s">
        <v>4</v>
      </c>
      <c r="M18" s="226" t="s">
        <v>4</v>
      </c>
      <c r="N18" s="190" t="s">
        <v>51</v>
      </c>
      <c r="O18" s="202"/>
      <c r="P18" s="182"/>
    </row>
    <row r="19" spans="2:16" s="4" customFormat="1" ht="19.5" customHeight="1">
      <c r="B19" s="193"/>
      <c r="C19" s="194" t="s">
        <v>64</v>
      </c>
      <c r="D19" s="192" t="s">
        <v>4</v>
      </c>
      <c r="E19" s="192" t="s">
        <v>4</v>
      </c>
      <c r="F19" s="192" t="s">
        <v>4</v>
      </c>
      <c r="G19" s="192" t="s">
        <v>4</v>
      </c>
      <c r="H19" s="231" t="s">
        <v>4</v>
      </c>
      <c r="I19" s="230" t="s">
        <v>51</v>
      </c>
      <c r="J19" s="230" t="s">
        <v>51</v>
      </c>
      <c r="K19" s="226" t="s">
        <v>4</v>
      </c>
      <c r="L19" s="226" t="s">
        <v>4</v>
      </c>
      <c r="M19" s="226" t="s">
        <v>4</v>
      </c>
      <c r="N19" s="190" t="s">
        <v>51</v>
      </c>
      <c r="O19" s="202"/>
      <c r="P19" s="139"/>
    </row>
    <row r="20" spans="9:14" ht="12.75" customHeight="1">
      <c r="I20" s="232"/>
      <c r="J20" s="232"/>
      <c r="N20" s="233"/>
    </row>
    <row r="22" spans="2:10" ht="12.75" customHeight="1">
      <c r="B22" s="72"/>
      <c r="C22" s="72"/>
      <c r="D22" s="72"/>
      <c r="E22" s="72"/>
      <c r="F22" s="72"/>
      <c r="G22" s="72"/>
      <c r="H22" s="72"/>
      <c r="I22" s="72"/>
      <c r="J22" s="72"/>
    </row>
    <row r="23" spans="2:10" ht="12.75" customHeight="1">
      <c r="B23" s="72"/>
      <c r="C23" s="72"/>
      <c r="D23" s="72"/>
      <c r="E23" s="72"/>
      <c r="F23" s="234"/>
      <c r="G23" s="234"/>
      <c r="H23" s="234"/>
      <c r="I23" s="234"/>
      <c r="J23" s="234"/>
    </row>
    <row r="24" spans="2:10" ht="12.75" customHeight="1">
      <c r="B24" s="83"/>
      <c r="C24" s="83"/>
      <c r="D24" s="83"/>
      <c r="E24" s="83"/>
      <c r="F24" s="235"/>
      <c r="G24" s="235"/>
      <c r="H24" s="236"/>
      <c r="I24" s="236"/>
      <c r="J24" s="236"/>
    </row>
    <row r="25" spans="2:10" ht="12.75" customHeight="1">
      <c r="B25" s="85"/>
      <c r="C25" s="86"/>
      <c r="D25" s="72"/>
      <c r="E25" s="72"/>
      <c r="F25" s="202"/>
      <c r="G25" s="237"/>
      <c r="H25" s="237"/>
      <c r="I25" s="237"/>
      <c r="J25" s="237"/>
    </row>
    <row r="26" spans="2:10" ht="12.75" customHeight="1">
      <c r="B26" s="85"/>
      <c r="C26" s="86"/>
      <c r="D26" s="72"/>
      <c r="E26" s="72"/>
      <c r="F26" s="237"/>
      <c r="G26" s="237"/>
      <c r="H26" s="237"/>
      <c r="I26" s="237"/>
      <c r="J26" s="237"/>
    </row>
    <row r="27" spans="2:10" ht="12.75" customHeight="1">
      <c r="B27" s="85"/>
      <c r="C27" s="86"/>
      <c r="D27" s="238"/>
      <c r="E27" s="238"/>
      <c r="F27" s="239"/>
      <c r="G27" s="239"/>
      <c r="H27" s="240"/>
      <c r="I27" s="240"/>
      <c r="J27" s="240"/>
    </row>
    <row r="28" spans="2:10" ht="12.75" customHeight="1">
      <c r="B28" s="85"/>
      <c r="C28" s="86"/>
      <c r="D28" s="72"/>
      <c r="E28" s="72"/>
      <c r="F28" s="202"/>
      <c r="G28" s="241"/>
      <c r="H28" s="241"/>
      <c r="I28" s="241"/>
      <c r="J28" s="241"/>
    </row>
    <row r="29" spans="2:10" ht="12.75" customHeight="1">
      <c r="B29" s="83"/>
      <c r="C29" s="83"/>
      <c r="D29" s="83"/>
      <c r="E29" s="83"/>
      <c r="F29" s="72"/>
      <c r="G29" s="242"/>
      <c r="H29" s="242"/>
      <c r="I29" s="242"/>
      <c r="J29" s="242"/>
    </row>
    <row r="30" spans="2:10" ht="12.75" customHeight="1">
      <c r="B30" s="89"/>
      <c r="C30" s="89"/>
      <c r="D30" s="243"/>
      <c r="E30" s="243"/>
      <c r="F30" s="244"/>
      <c r="G30" s="244"/>
      <c r="H30" s="244"/>
      <c r="I30" s="244"/>
      <c r="J30" s="244"/>
    </row>
    <row r="31" spans="2:10" ht="12.75" customHeight="1">
      <c r="B31" s="85"/>
      <c r="C31" s="86"/>
      <c r="D31" s="85"/>
      <c r="E31" s="85"/>
      <c r="F31" s="245"/>
      <c r="G31" s="241"/>
      <c r="H31" s="241"/>
      <c r="I31" s="241"/>
      <c r="J31" s="241"/>
    </row>
    <row r="32" spans="2:10" ht="12.75" customHeight="1">
      <c r="B32" s="85"/>
      <c r="C32" s="86"/>
      <c r="D32" s="85"/>
      <c r="E32" s="85"/>
      <c r="F32" s="246"/>
      <c r="G32" s="202"/>
      <c r="H32" s="202"/>
      <c r="I32" s="202"/>
      <c r="J32" s="202"/>
    </row>
    <row r="33" spans="2:10" ht="12.75" customHeight="1">
      <c r="B33" s="89"/>
      <c r="C33" s="89"/>
      <c r="D33" s="243"/>
      <c r="E33" s="243"/>
      <c r="F33" s="247"/>
      <c r="G33" s="248"/>
      <c r="H33" s="248"/>
      <c r="I33" s="248"/>
      <c r="J33" s="248"/>
    </row>
    <row r="34" spans="2:10" ht="12.75" customHeight="1">
      <c r="B34" s="85"/>
      <c r="C34" s="86"/>
      <c r="D34" s="85"/>
      <c r="E34" s="85"/>
      <c r="F34" s="245"/>
      <c r="G34" s="241"/>
      <c r="H34" s="241"/>
      <c r="I34" s="241"/>
      <c r="J34" s="241"/>
    </row>
    <row r="35" spans="2:10" ht="12.75" customHeight="1">
      <c r="B35" s="85"/>
      <c r="C35" s="86"/>
      <c r="D35" s="85"/>
      <c r="E35" s="85"/>
      <c r="F35" s="249"/>
      <c r="G35" s="241"/>
      <c r="H35" s="250"/>
      <c r="I35" s="250"/>
      <c r="J35" s="250"/>
    </row>
    <row r="36" spans="2:10" ht="12.75" customHeight="1">
      <c r="B36" s="85"/>
      <c r="C36" s="85"/>
      <c r="D36" s="85"/>
      <c r="E36" s="85"/>
      <c r="F36" s="249"/>
      <c r="G36" s="250"/>
      <c r="H36" s="250"/>
      <c r="I36" s="250"/>
      <c r="J36" s="250"/>
    </row>
    <row r="37" spans="2:10" ht="12.75" customHeight="1">
      <c r="B37" s="85"/>
      <c r="C37" s="85"/>
      <c r="D37" s="85"/>
      <c r="E37" s="85"/>
      <c r="F37" s="249"/>
      <c r="G37" s="249"/>
      <c r="H37" s="251"/>
      <c r="I37" s="251"/>
      <c r="J37" s="251"/>
    </row>
    <row r="38" spans="2:10" ht="12.75" customHeight="1">
      <c r="B38" s="85"/>
      <c r="C38" s="85"/>
      <c r="D38" s="85"/>
      <c r="E38" s="85"/>
      <c r="F38" s="249"/>
      <c r="G38" s="249"/>
      <c r="H38" s="251"/>
      <c r="I38" s="251"/>
      <c r="J38" s="251"/>
    </row>
    <row r="39" spans="2:10" ht="12.75" customHeight="1">
      <c r="B39" s="72"/>
      <c r="C39" s="72"/>
      <c r="D39" s="72"/>
      <c r="E39" s="72"/>
      <c r="F39" s="72"/>
      <c r="G39" s="72"/>
      <c r="H39" s="72"/>
      <c r="I39" s="72"/>
      <c r="J39" s="72"/>
    </row>
    <row r="40" spans="2:10" ht="12.75" customHeight="1">
      <c r="B40" s="72"/>
      <c r="C40" s="72"/>
      <c r="D40" s="72"/>
      <c r="E40" s="72"/>
      <c r="F40" s="72"/>
      <c r="G40" s="72"/>
      <c r="H40" s="72"/>
      <c r="I40" s="72"/>
      <c r="J40" s="72"/>
    </row>
    <row r="41" spans="2:10" ht="12.75" customHeight="1">
      <c r="B41" s="72"/>
      <c r="C41" s="72"/>
      <c r="D41" s="72"/>
      <c r="E41" s="72"/>
      <c r="F41" s="72"/>
      <c r="G41" s="72"/>
      <c r="H41" s="72"/>
      <c r="I41" s="72"/>
      <c r="J41" s="72"/>
    </row>
  </sheetData>
  <mergeCells count="7">
    <mergeCell ref="K3:N3"/>
    <mergeCell ref="D3:H3"/>
    <mergeCell ref="I3:J3"/>
    <mergeCell ref="B14:C14"/>
    <mergeCell ref="B5:C5"/>
    <mergeCell ref="B11:C11"/>
    <mergeCell ref="B10:C10"/>
  </mergeCells>
  <printOptions/>
  <pageMargins left="0.36" right="0.2" top="1" bottom="1" header="0.4921259845" footer="0.4921259845"/>
  <pageSetup fitToHeight="1" fitToWidth="1" horizontalDpi="600" verticalDpi="600" orientation="landscape" paperSize="9" scale="82" r:id="rId2"/>
  <drawing r:id="rId1"/>
</worksheet>
</file>

<file path=xl/worksheets/sheet5.xml><?xml version="1.0" encoding="utf-8"?>
<worksheet xmlns="http://schemas.openxmlformats.org/spreadsheetml/2006/main" xmlns:r="http://schemas.openxmlformats.org/officeDocument/2006/relationships">
  <dimension ref="B1:H19"/>
  <sheetViews>
    <sheetView showGridLines="0" workbookViewId="0" topLeftCell="A1">
      <selection activeCell="A1" sqref="A1"/>
    </sheetView>
  </sheetViews>
  <sheetFormatPr defaultColWidth="11.421875" defaultRowHeight="12.75"/>
  <cols>
    <col min="1" max="1" width="3.7109375" style="69" customWidth="1"/>
    <col min="2" max="2" width="2.8515625" style="69" customWidth="1"/>
    <col min="3" max="3" width="60.57421875" style="69" customWidth="1"/>
    <col min="4" max="4" width="18.8515625" style="69" customWidth="1"/>
    <col min="5" max="5" width="22.421875" style="69" customWidth="1"/>
    <col min="6" max="6" width="27.421875" style="69" customWidth="1"/>
    <col min="7" max="16384" width="11.421875" style="69" customWidth="1"/>
  </cols>
  <sheetData>
    <row r="1" spans="2:8" s="4" customFormat="1" ht="15" customHeight="1">
      <c r="B1" s="108" t="s">
        <v>65</v>
      </c>
      <c r="H1" s="139"/>
    </row>
    <row r="2" spans="2:8" ht="7.5" customHeight="1">
      <c r="B2" s="71"/>
      <c r="H2" s="70"/>
    </row>
    <row r="3" spans="2:6" ht="11.25">
      <c r="B3" s="252" t="s">
        <v>66</v>
      </c>
      <c r="C3" s="160"/>
      <c r="D3" s="160"/>
      <c r="E3" s="160"/>
      <c r="F3" s="253"/>
    </row>
    <row r="4" spans="2:6" ht="33.75">
      <c r="B4" s="254"/>
      <c r="C4" s="135"/>
      <c r="D4" s="136" t="s">
        <v>67</v>
      </c>
      <c r="E4" s="136" t="s">
        <v>68</v>
      </c>
      <c r="F4" s="136" t="s">
        <v>69</v>
      </c>
    </row>
    <row r="5" spans="2:6" ht="24.75" customHeight="1">
      <c r="B5" s="174" t="s">
        <v>37</v>
      </c>
      <c r="C5" s="174"/>
      <c r="D5" s="255">
        <v>698.6437313926564</v>
      </c>
      <c r="E5" s="255">
        <v>669.631093544137</v>
      </c>
      <c r="F5" s="256">
        <v>-0.04152708532958049</v>
      </c>
    </row>
    <row r="6" spans="2:6" ht="11.25">
      <c r="B6" s="257"/>
      <c r="C6" s="258" t="s">
        <v>2</v>
      </c>
      <c r="D6" s="259">
        <v>531.5947843530591</v>
      </c>
      <c r="E6" s="259">
        <v>507.0766227428014</v>
      </c>
      <c r="F6" s="260">
        <v>-0.046121900236654634</v>
      </c>
    </row>
    <row r="7" spans="2:6" ht="22.5">
      <c r="B7" s="257"/>
      <c r="C7" s="261" t="s">
        <v>70</v>
      </c>
      <c r="D7" s="259">
        <v>1072.9166666666667</v>
      </c>
      <c r="E7" s="259">
        <v>1055.6257901390645</v>
      </c>
      <c r="F7" s="262">
        <v>-0.016115768414075804</v>
      </c>
    </row>
    <row r="8" spans="2:6" ht="11.25">
      <c r="B8" s="257"/>
      <c r="C8" s="261" t="s">
        <v>3</v>
      </c>
      <c r="D8" s="259">
        <v>1843.75</v>
      </c>
      <c r="E8" s="259">
        <v>1716.4179104477612</v>
      </c>
      <c r="F8" s="262">
        <v>-0.06906147229951931</v>
      </c>
    </row>
    <row r="9" spans="2:6" ht="11.25">
      <c r="B9" s="263"/>
      <c r="C9" s="184" t="s">
        <v>5</v>
      </c>
      <c r="D9" s="264">
        <v>377.77777777777777</v>
      </c>
      <c r="E9" s="264">
        <v>341.08527131782944</v>
      </c>
      <c r="F9" s="265">
        <v>-0.09712722298221621</v>
      </c>
    </row>
    <row r="10" spans="2:6" ht="24.75" customHeight="1">
      <c r="B10" s="174" t="s">
        <v>38</v>
      </c>
      <c r="C10" s="174"/>
      <c r="D10" s="266"/>
      <c r="E10" s="266"/>
      <c r="F10" s="256"/>
    </row>
    <row r="11" spans="2:6" ht="11.25">
      <c r="B11" s="267" t="s">
        <v>101</v>
      </c>
      <c r="C11" s="268"/>
      <c r="D11" s="269">
        <v>1771.2318286151492</v>
      </c>
      <c r="E11" s="269">
        <v>1852.2727272727273</v>
      </c>
      <c r="F11" s="270">
        <v>0.04575397604555276</v>
      </c>
    </row>
    <row r="12" spans="2:6" ht="11.25">
      <c r="B12" s="257"/>
      <c r="C12" s="258" t="s">
        <v>20</v>
      </c>
      <c r="D12" s="259">
        <v>2024.1080038572807</v>
      </c>
      <c r="E12" s="259">
        <v>2077.7153558052437</v>
      </c>
      <c r="F12" s="262">
        <v>0.026484432572671635</v>
      </c>
    </row>
    <row r="13" spans="2:6" ht="11.25">
      <c r="B13" s="257"/>
      <c r="C13" s="258" t="s">
        <v>21</v>
      </c>
      <c r="D13" s="259">
        <v>864</v>
      </c>
      <c r="E13" s="259">
        <v>896.8253968253969</v>
      </c>
      <c r="F13" s="262">
        <v>0.03799235743680196</v>
      </c>
    </row>
    <row r="14" spans="2:6" ht="11.25">
      <c r="B14" s="271" t="s">
        <v>103</v>
      </c>
      <c r="C14" s="272"/>
      <c r="D14" s="273"/>
      <c r="E14" s="273"/>
      <c r="F14" s="262"/>
    </row>
    <row r="15" spans="2:6" ht="11.25">
      <c r="B15" s="257"/>
      <c r="C15" s="258" t="s">
        <v>6</v>
      </c>
      <c r="D15" s="259">
        <v>2050.8982035928143</v>
      </c>
      <c r="E15" s="259">
        <v>1871.6216216216217</v>
      </c>
      <c r="F15" s="262">
        <v>-0.08741369106332608</v>
      </c>
    </row>
    <row r="16" spans="2:6" ht="11.25">
      <c r="B16" s="257"/>
      <c r="C16" s="258" t="s">
        <v>13</v>
      </c>
      <c r="D16" s="259">
        <v>478.8742888240241</v>
      </c>
      <c r="E16" s="259">
        <v>471.75013137597693</v>
      </c>
      <c r="F16" s="262">
        <v>-0.014876884423137504</v>
      </c>
    </row>
    <row r="17" spans="2:6" ht="11.25">
      <c r="B17" s="257"/>
      <c r="C17" s="258" t="s">
        <v>71</v>
      </c>
      <c r="D17" s="259" t="s">
        <v>7</v>
      </c>
      <c r="E17" s="259" t="s">
        <v>7</v>
      </c>
      <c r="F17" s="262" t="s">
        <v>7</v>
      </c>
    </row>
    <row r="18" spans="2:6" ht="11.25">
      <c r="B18" s="257"/>
      <c r="C18" s="258" t="s">
        <v>22</v>
      </c>
      <c r="D18" s="259">
        <v>747.9680538782197</v>
      </c>
      <c r="E18" s="259">
        <v>774.4524378262021</v>
      </c>
      <c r="F18" s="262">
        <v>0.03540844266096732</v>
      </c>
    </row>
    <row r="19" spans="2:6" ht="11.25">
      <c r="B19" s="263"/>
      <c r="C19" s="184" t="s">
        <v>72</v>
      </c>
      <c r="D19" s="264" t="s">
        <v>7</v>
      </c>
      <c r="E19" s="264" t="s">
        <v>7</v>
      </c>
      <c r="F19" s="265" t="s">
        <v>7</v>
      </c>
    </row>
    <row r="22" ht="11.25"/>
    <row r="23" ht="11.25"/>
    <row r="24" ht="11.25"/>
    <row r="25" ht="11.25"/>
    <row r="26" ht="11.25"/>
    <row r="27" ht="11.25"/>
  </sheetData>
  <mergeCells count="5">
    <mergeCell ref="B14:C14"/>
    <mergeCell ref="B3:E3"/>
    <mergeCell ref="B5:C5"/>
    <mergeCell ref="B10:C10"/>
    <mergeCell ref="B11:C11"/>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BY18"/>
  <sheetViews>
    <sheetView showGridLines="0" workbookViewId="0" topLeftCell="A1">
      <selection activeCell="A1" sqref="A1"/>
    </sheetView>
  </sheetViews>
  <sheetFormatPr defaultColWidth="11.421875" defaultRowHeight="12.75"/>
  <cols>
    <col min="1" max="1" width="3.7109375" style="4" customWidth="1"/>
    <col min="2" max="2" width="25.140625" style="4" customWidth="1"/>
    <col min="3" max="7" width="16.7109375" style="274" customWidth="1"/>
    <col min="8" max="16384" width="11.421875" style="4" customWidth="1"/>
  </cols>
  <sheetData>
    <row r="1" ht="15" customHeight="1">
      <c r="B1" s="108" t="s">
        <v>73</v>
      </c>
    </row>
    <row r="2" spans="2:5" ht="11.25">
      <c r="B2" s="202"/>
      <c r="C2" s="275"/>
      <c r="D2" s="275"/>
      <c r="E2" s="275"/>
    </row>
    <row r="3" spans="2:77" s="108" customFormat="1" ht="13.5" customHeight="1">
      <c r="B3" s="276"/>
      <c r="C3" s="277" t="s">
        <v>74</v>
      </c>
      <c r="D3" s="277" t="s">
        <v>75</v>
      </c>
      <c r="E3" s="277" t="s">
        <v>76</v>
      </c>
      <c r="F3" s="277" t="s">
        <v>77</v>
      </c>
      <c r="G3" s="277" t="s">
        <v>78</v>
      </c>
      <c r="H3" s="278"/>
      <c r="I3" s="278"/>
      <c r="J3" s="278"/>
      <c r="K3" s="279"/>
      <c r="L3" s="279"/>
      <c r="M3" s="280"/>
      <c r="N3" s="278"/>
      <c r="O3" s="278"/>
      <c r="P3" s="278"/>
      <c r="Q3" s="278"/>
      <c r="R3" s="278"/>
      <c r="S3" s="278"/>
      <c r="T3" s="278"/>
      <c r="U3" s="279"/>
      <c r="V3" s="279"/>
      <c r="W3" s="280"/>
      <c r="X3" s="278"/>
      <c r="Y3" s="278"/>
      <c r="Z3" s="278"/>
      <c r="AA3" s="278"/>
      <c r="AB3" s="278"/>
      <c r="AC3" s="278"/>
      <c r="AD3" s="278"/>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row>
    <row r="4" spans="2:77" ht="13.5" customHeight="1">
      <c r="B4" s="281" t="s">
        <v>2</v>
      </c>
      <c r="C4" s="282">
        <v>0.5428820607425229</v>
      </c>
      <c r="D4" s="282">
        <v>0.27967887993771195</v>
      </c>
      <c r="E4" s="282">
        <v>0.06174558471605051</v>
      </c>
      <c r="F4" s="282">
        <v>0.07052646715323348</v>
      </c>
      <c r="G4" s="282">
        <v>0.045167007450481134</v>
      </c>
      <c r="I4" s="283"/>
      <c r="J4" s="283"/>
      <c r="K4" s="202"/>
      <c r="L4" s="202"/>
      <c r="M4" s="238"/>
      <c r="N4" s="284"/>
      <c r="O4" s="284"/>
      <c r="P4" s="284"/>
      <c r="Q4" s="284"/>
      <c r="R4" s="284"/>
      <c r="S4" s="283"/>
      <c r="T4" s="283"/>
      <c r="U4" s="202"/>
      <c r="V4" s="202"/>
      <c r="W4" s="238"/>
      <c r="X4" s="284"/>
      <c r="Y4" s="284"/>
      <c r="Z4" s="284"/>
      <c r="AA4" s="284"/>
      <c r="AB4" s="284"/>
      <c r="AC4" s="283"/>
      <c r="AD4" s="283"/>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row>
    <row r="5" spans="2:77" ht="13.5" customHeight="1">
      <c r="B5" s="281" t="s">
        <v>79</v>
      </c>
      <c r="C5" s="282">
        <v>0.14997008730767072</v>
      </c>
      <c r="D5" s="282">
        <v>0.38682252425732394</v>
      </c>
      <c r="E5" s="282">
        <v>0.19193198601581635</v>
      </c>
      <c r="F5" s="282">
        <v>0.14863336386920675</v>
      </c>
      <c r="G5" s="282">
        <v>0.12264203854998224</v>
      </c>
      <c r="I5" s="285"/>
      <c r="J5" s="283"/>
      <c r="K5" s="202"/>
      <c r="L5" s="202"/>
      <c r="M5" s="238"/>
      <c r="N5" s="285"/>
      <c r="O5" s="285"/>
      <c r="P5" s="285"/>
      <c r="Q5" s="285"/>
      <c r="R5" s="285"/>
      <c r="S5" s="285"/>
      <c r="T5" s="283"/>
      <c r="U5" s="202"/>
      <c r="V5" s="202"/>
      <c r="W5" s="238"/>
      <c r="X5" s="285"/>
      <c r="Y5" s="285"/>
      <c r="Z5" s="285"/>
      <c r="AA5" s="285"/>
      <c r="AB5" s="285"/>
      <c r="AC5" s="285"/>
      <c r="AD5" s="283"/>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row>
    <row r="6" spans="2:77" ht="13.5" customHeight="1">
      <c r="B6" s="281" t="s">
        <v>80</v>
      </c>
      <c r="C6" s="282">
        <v>0.4819874609132339</v>
      </c>
      <c r="D6" s="282">
        <v>0.3882105438998544</v>
      </c>
      <c r="E6" s="282">
        <v>0.06425629433966204</v>
      </c>
      <c r="F6" s="282">
        <v>0.03799833995437485</v>
      </c>
      <c r="G6" s="282">
        <v>0.027547360892874854</v>
      </c>
      <c r="I6" s="285"/>
      <c r="J6" s="285"/>
      <c r="K6" s="202"/>
      <c r="L6" s="202"/>
      <c r="M6" s="238"/>
      <c r="N6" s="285"/>
      <c r="O6" s="285"/>
      <c r="P6" s="285"/>
      <c r="Q6" s="285"/>
      <c r="R6" s="285"/>
      <c r="S6" s="285"/>
      <c r="T6" s="285"/>
      <c r="U6" s="202"/>
      <c r="V6" s="202"/>
      <c r="W6" s="238"/>
      <c r="X6" s="285"/>
      <c r="Y6" s="285"/>
      <c r="Z6" s="285"/>
      <c r="AA6" s="285"/>
      <c r="AB6" s="285"/>
      <c r="AC6" s="285"/>
      <c r="AD6" s="285"/>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row>
    <row r="7" spans="2:77" ht="13.5" customHeight="1">
      <c r="B7" s="281" t="s">
        <v>81</v>
      </c>
      <c r="C7" s="282">
        <v>0.37852829138717575</v>
      </c>
      <c r="D7" s="282">
        <v>0.39797705622246377</v>
      </c>
      <c r="E7" s="282">
        <v>0.10341314212851478</v>
      </c>
      <c r="F7" s="282">
        <v>0.10289469522728592</v>
      </c>
      <c r="G7" s="282">
        <v>0.01718681503455979</v>
      </c>
      <c r="I7" s="285"/>
      <c r="J7" s="283"/>
      <c r="K7" s="202"/>
      <c r="L7" s="202"/>
      <c r="M7" s="238"/>
      <c r="N7" s="285"/>
      <c r="O7" s="285"/>
      <c r="P7" s="285"/>
      <c r="Q7" s="285"/>
      <c r="R7" s="285"/>
      <c r="S7" s="285"/>
      <c r="T7" s="283"/>
      <c r="U7" s="202"/>
      <c r="V7" s="202"/>
      <c r="W7" s="238"/>
      <c r="X7" s="285"/>
      <c r="Y7" s="285"/>
      <c r="Z7" s="285"/>
      <c r="AA7" s="285"/>
      <c r="AB7" s="285"/>
      <c r="AC7" s="285"/>
      <c r="AD7" s="283"/>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row>
    <row r="8" spans="2:77" ht="13.5" customHeight="1">
      <c r="B8" s="281" t="s">
        <v>82</v>
      </c>
      <c r="C8" s="282">
        <v>0.11314865177322925</v>
      </c>
      <c r="D8" s="282">
        <v>0.38584389416777687</v>
      </c>
      <c r="E8" s="282">
        <v>0.2028285786639948</v>
      </c>
      <c r="F8" s="282">
        <v>0.1842760093808837</v>
      </c>
      <c r="G8" s="282">
        <v>0.11390286601411537</v>
      </c>
      <c r="I8" s="285"/>
      <c r="J8" s="202"/>
      <c r="K8" s="202"/>
      <c r="L8" s="202"/>
      <c r="M8" s="238"/>
      <c r="N8" s="285"/>
      <c r="O8" s="285"/>
      <c r="P8" s="285"/>
      <c r="Q8" s="285"/>
      <c r="R8" s="285"/>
      <c r="S8" s="285"/>
      <c r="T8" s="202"/>
      <c r="U8" s="202"/>
      <c r="V8" s="202"/>
      <c r="W8" s="238"/>
      <c r="X8" s="285"/>
      <c r="Y8" s="285"/>
      <c r="Z8" s="285"/>
      <c r="AA8" s="285"/>
      <c r="AB8" s="285"/>
      <c r="AC8" s="285"/>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row>
    <row r="9" spans="9:77" ht="11.25">
      <c r="I9" s="285"/>
      <c r="J9" s="202"/>
      <c r="K9" s="202"/>
      <c r="L9" s="202"/>
      <c r="M9" s="238"/>
      <c r="N9" s="285"/>
      <c r="O9" s="285"/>
      <c r="P9" s="285"/>
      <c r="Q9" s="285"/>
      <c r="R9" s="285"/>
      <c r="S9" s="285"/>
      <c r="T9" s="202"/>
      <c r="U9" s="202"/>
      <c r="V9" s="202"/>
      <c r="W9" s="238"/>
      <c r="X9" s="285"/>
      <c r="Y9" s="285"/>
      <c r="Z9" s="285"/>
      <c r="AA9" s="285"/>
      <c r="AB9" s="285"/>
      <c r="AC9" s="285"/>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row>
    <row r="10" spans="3:77" ht="11.25">
      <c r="C10" s="275"/>
      <c r="D10" s="286"/>
      <c r="E10" s="275"/>
      <c r="F10" s="275"/>
      <c r="G10" s="275"/>
      <c r="H10" s="202"/>
      <c r="I10" s="202"/>
      <c r="J10" s="202"/>
      <c r="K10" s="202"/>
      <c r="L10" s="202"/>
      <c r="M10" s="238"/>
      <c r="N10" s="285"/>
      <c r="O10" s="285"/>
      <c r="P10" s="285"/>
      <c r="Q10" s="285"/>
      <c r="R10" s="285"/>
      <c r="S10" s="285"/>
      <c r="T10" s="202"/>
      <c r="U10" s="202"/>
      <c r="V10" s="202"/>
      <c r="W10" s="238"/>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row>
    <row r="11" spans="9:77" ht="11.25">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row>
    <row r="12" spans="3:77" ht="11.25">
      <c r="C12" s="287"/>
      <c r="D12" s="287"/>
      <c r="E12" s="287"/>
      <c r="F12" s="287"/>
      <c r="G12" s="287"/>
      <c r="I12" s="288"/>
      <c r="J12" s="288"/>
      <c r="K12" s="288"/>
      <c r="L12" s="288"/>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row>
    <row r="13" spans="9:12" ht="11.25">
      <c r="I13" s="288"/>
      <c r="J13" s="288"/>
      <c r="K13" s="288"/>
      <c r="L13" s="288"/>
    </row>
    <row r="14" spans="8:12" ht="11.25">
      <c r="H14" s="288"/>
      <c r="I14" s="288"/>
      <c r="J14" s="288"/>
      <c r="K14" s="288"/>
      <c r="L14" s="288"/>
    </row>
    <row r="15" spans="8:12" ht="11.25">
      <c r="H15" s="288"/>
      <c r="I15" s="288"/>
      <c r="J15" s="288"/>
      <c r="K15" s="288"/>
      <c r="L15" s="288"/>
    </row>
    <row r="16" spans="8:10" ht="11.25">
      <c r="H16" s="202"/>
      <c r="I16" s="202"/>
      <c r="J16" s="202"/>
    </row>
    <row r="17" spans="8:10" ht="11.25">
      <c r="H17" s="202"/>
      <c r="I17" s="202"/>
      <c r="J17" s="202"/>
    </row>
    <row r="18" spans="8:10" ht="11.25">
      <c r="H18" s="202"/>
      <c r="I18" s="202"/>
      <c r="J18" s="202"/>
    </row>
  </sheetData>
  <printOptions/>
  <pageMargins left="0.75" right="0.75" top="1" bottom="1" header="0.4921259845" footer="0.4921259845"/>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H14"/>
  <sheetViews>
    <sheetView showGridLines="0" workbookViewId="0" topLeftCell="A1">
      <selection activeCell="A1" sqref="A1"/>
    </sheetView>
  </sheetViews>
  <sheetFormatPr defaultColWidth="11.421875" defaultRowHeight="12.75"/>
  <cols>
    <col min="1" max="1" width="3.7109375" style="291" customWidth="1"/>
    <col min="2" max="2" width="28.7109375" style="291" customWidth="1"/>
    <col min="3" max="3" width="23.8515625" style="290" customWidth="1"/>
    <col min="4" max="4" width="19.00390625" style="290" customWidth="1"/>
    <col min="5" max="5" width="17.28125" style="290" customWidth="1"/>
    <col min="6" max="6" width="16.140625" style="290" customWidth="1"/>
    <col min="7" max="7" width="17.140625" style="290" customWidth="1"/>
    <col min="8" max="16384" width="11.421875" style="291" customWidth="1"/>
  </cols>
  <sheetData>
    <row r="1" ht="15" customHeight="1">
      <c r="B1" s="289" t="s">
        <v>83</v>
      </c>
    </row>
    <row r="3" spans="2:7" s="289" customFormat="1" ht="16.5" customHeight="1">
      <c r="B3" s="292"/>
      <c r="C3" s="293" t="s">
        <v>84</v>
      </c>
      <c r="D3" s="293" t="s">
        <v>85</v>
      </c>
      <c r="E3" s="293" t="s">
        <v>86</v>
      </c>
      <c r="F3" s="293" t="s">
        <v>87</v>
      </c>
      <c r="G3" s="293" t="s">
        <v>88</v>
      </c>
    </row>
    <row r="4" spans="2:8" ht="13.5" customHeight="1">
      <c r="B4" s="294" t="s">
        <v>2</v>
      </c>
      <c r="C4" s="295">
        <v>0.1594251509826136</v>
      </c>
      <c r="D4" s="295">
        <v>0.25016696550965367</v>
      </c>
      <c r="E4" s="295">
        <v>0.3086509841003637</v>
      </c>
      <c r="F4" s="295">
        <v>0.24993919065587858</v>
      </c>
      <c r="G4" s="295">
        <v>0.031817708751490495</v>
      </c>
      <c r="H4" s="296"/>
    </row>
    <row r="5" spans="2:8" ht="13.5" customHeight="1">
      <c r="B5" s="294" t="s">
        <v>79</v>
      </c>
      <c r="C5" s="295">
        <v>0.033629616461490604</v>
      </c>
      <c r="D5" s="295">
        <v>0.1920447980089774</v>
      </c>
      <c r="E5" s="295">
        <v>0.35590418203635393</v>
      </c>
      <c r="F5" s="295">
        <v>0.3341362606106395</v>
      </c>
      <c r="G5" s="295">
        <v>0.08428514288253855</v>
      </c>
      <c r="H5" s="296"/>
    </row>
    <row r="6" spans="2:8" ht="13.5" customHeight="1">
      <c r="B6" s="294" t="s">
        <v>80</v>
      </c>
      <c r="C6" s="295">
        <v>0.023481165179892613</v>
      </c>
      <c r="D6" s="295">
        <v>0.1456094364351245</v>
      </c>
      <c r="E6" s="295">
        <v>0.37797319578911764</v>
      </c>
      <c r="F6" s="295">
        <v>0.3764004566016996</v>
      </c>
      <c r="G6" s="295">
        <v>0.07653574599416564</v>
      </c>
      <c r="H6" s="296"/>
    </row>
    <row r="7" spans="2:8" ht="13.5" customHeight="1">
      <c r="B7" s="294" t="s">
        <v>81</v>
      </c>
      <c r="C7" s="295">
        <v>0.023102370954676106</v>
      </c>
      <c r="D7" s="295">
        <v>0.1561004928929107</v>
      </c>
      <c r="E7" s="295">
        <v>0.32876698033529633</v>
      </c>
      <c r="F7" s="295">
        <v>0.41400712783349924</v>
      </c>
      <c r="G7" s="295">
        <v>0.07802302798361765</v>
      </c>
      <c r="H7" s="296"/>
    </row>
    <row r="8" spans="2:8" ht="13.5" customHeight="1">
      <c r="B8" s="294" t="s">
        <v>82</v>
      </c>
      <c r="C8" s="295">
        <v>0.0732532128424706</v>
      </c>
      <c r="D8" s="295">
        <v>0.22628442909093852</v>
      </c>
      <c r="E8" s="295">
        <v>0.28571544146498334</v>
      </c>
      <c r="F8" s="295">
        <v>0.34319265728466775</v>
      </c>
      <c r="G8" s="295">
        <v>0.07155425931693978</v>
      </c>
      <c r="H8" s="296"/>
    </row>
    <row r="9" ht="11.25"/>
    <row r="10" spans="2:7" ht="11.25">
      <c r="B10" s="297"/>
      <c r="C10" s="298"/>
      <c r="D10" s="298"/>
      <c r="E10" s="298"/>
      <c r="F10" s="298"/>
      <c r="G10" s="298"/>
    </row>
    <row r="11" spans="2:7" ht="11.25">
      <c r="B11" s="299"/>
      <c r="C11" s="300"/>
      <c r="D11" s="300"/>
      <c r="E11" s="300"/>
      <c r="F11" s="300"/>
      <c r="G11" s="300"/>
    </row>
    <row r="12" spans="2:7" ht="11.25">
      <c r="B12" s="299"/>
      <c r="C12" s="300"/>
      <c r="D12" s="300"/>
      <c r="E12" s="300"/>
      <c r="F12" s="300"/>
      <c r="G12" s="300"/>
    </row>
    <row r="13" spans="2:7" ht="11.25">
      <c r="B13" s="299"/>
      <c r="C13" s="300"/>
      <c r="D13" s="300"/>
      <c r="E13" s="300"/>
      <c r="F13" s="300"/>
      <c r="G13" s="300"/>
    </row>
    <row r="14" spans="2:7" ht="11.25">
      <c r="B14" s="299"/>
      <c r="C14" s="300"/>
      <c r="D14" s="300"/>
      <c r="E14" s="300"/>
      <c r="F14" s="300"/>
      <c r="G14" s="300"/>
    </row>
  </sheetData>
  <printOptions/>
  <pageMargins left="0.75" right="0.75" top="1" bottom="1" header="0.4921259845" footer="0.492125984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J17"/>
  <sheetViews>
    <sheetView showGridLines="0" workbookViewId="0" topLeftCell="A1">
      <selection activeCell="A1" sqref="A1"/>
    </sheetView>
  </sheetViews>
  <sheetFormatPr defaultColWidth="11.421875" defaultRowHeight="12.75"/>
  <cols>
    <col min="1" max="1" width="3.7109375" style="291" customWidth="1"/>
    <col min="2" max="2" width="25.421875" style="291" customWidth="1"/>
    <col min="3" max="3" width="17.140625" style="290" customWidth="1"/>
    <col min="4" max="4" width="15.28125" style="290" customWidth="1"/>
    <col min="5" max="5" width="16.421875" style="290" customWidth="1"/>
    <col min="6" max="6" width="16.140625" style="290" customWidth="1"/>
    <col min="7" max="7" width="17.140625" style="290" customWidth="1"/>
    <col min="8" max="16384" width="11.421875" style="291" customWidth="1"/>
  </cols>
  <sheetData>
    <row r="1" ht="15" customHeight="1">
      <c r="B1" s="289" t="s">
        <v>89</v>
      </c>
    </row>
    <row r="3" spans="2:7" s="289" customFormat="1" ht="13.5" customHeight="1">
      <c r="B3" s="292"/>
      <c r="C3" s="293" t="s">
        <v>84</v>
      </c>
      <c r="D3" s="293" t="s">
        <v>85</v>
      </c>
      <c r="E3" s="293" t="s">
        <v>86</v>
      </c>
      <c r="F3" s="293" t="s">
        <v>87</v>
      </c>
      <c r="G3" s="293" t="s">
        <v>88</v>
      </c>
    </row>
    <row r="4" spans="2:10" ht="13.5" customHeight="1">
      <c r="B4" s="294" t="s">
        <v>2</v>
      </c>
      <c r="C4" s="295">
        <v>0.2042476427503612</v>
      </c>
      <c r="D4" s="295">
        <v>0.23616760065810902</v>
      </c>
      <c r="E4" s="295">
        <v>0.29285016327450997</v>
      </c>
      <c r="F4" s="295">
        <v>0.24208055989376717</v>
      </c>
      <c r="G4" s="295">
        <v>0.02465403342325263</v>
      </c>
      <c r="I4" s="296"/>
      <c r="J4" s="296"/>
    </row>
    <row r="5" spans="2:10" ht="13.5" customHeight="1">
      <c r="B5" s="294" t="s">
        <v>79</v>
      </c>
      <c r="C5" s="295">
        <v>0.11024178724607626</v>
      </c>
      <c r="D5" s="295">
        <v>0.3371824480369515</v>
      </c>
      <c r="E5" s="295">
        <v>0.36018287222510253</v>
      </c>
      <c r="F5" s="295">
        <v>0.17872460762596032</v>
      </c>
      <c r="G5" s="295">
        <v>0.013668284865909413</v>
      </c>
      <c r="I5" s="296"/>
      <c r="J5" s="296"/>
    </row>
    <row r="6" spans="2:10" ht="13.5" customHeight="1">
      <c r="B6" s="294" t="s">
        <v>80</v>
      </c>
      <c r="C6" s="295">
        <v>0.15616992582602832</v>
      </c>
      <c r="D6" s="295">
        <v>0.275118004045853</v>
      </c>
      <c r="E6" s="295">
        <v>0.32690492245448416</v>
      </c>
      <c r="F6" s="295">
        <v>0.2339851652056642</v>
      </c>
      <c r="G6" s="295">
        <v>0.00782198246797033</v>
      </c>
      <c r="I6" s="296"/>
      <c r="J6" s="296"/>
    </row>
    <row r="7" spans="2:10" ht="13.5" customHeight="1">
      <c r="B7" s="294" t="s">
        <v>81</v>
      </c>
      <c r="C7" s="295">
        <v>0.12413271098776334</v>
      </c>
      <c r="D7" s="295">
        <v>0.2158445818090072</v>
      </c>
      <c r="E7" s="295">
        <v>0.2511668979437366</v>
      </c>
      <c r="F7" s="295">
        <v>0.261258988267945</v>
      </c>
      <c r="G7" s="295">
        <v>0.14759682099154786</v>
      </c>
      <c r="H7" s="296"/>
      <c r="I7" s="296"/>
      <c r="J7" s="296"/>
    </row>
    <row r="8" spans="2:10" ht="13.5" customHeight="1">
      <c r="B8" s="294" t="s">
        <v>82</v>
      </c>
      <c r="C8" s="295">
        <v>0.13662987159270107</v>
      </c>
      <c r="D8" s="295">
        <v>0.27454381617481416</v>
      </c>
      <c r="E8" s="295">
        <v>0.2822707817075918</v>
      </c>
      <c r="F8" s="295">
        <v>0.2706465420139671</v>
      </c>
      <c r="G8" s="295">
        <v>0.03590898851092588</v>
      </c>
      <c r="I8" s="296"/>
      <c r="J8" s="296"/>
    </row>
    <row r="10" ht="11.25"/>
    <row r="11" ht="11.25"/>
    <row r="12" spans="2:4" ht="11.25">
      <c r="B12" s="297"/>
      <c r="C12" s="301"/>
      <c r="D12" s="301"/>
    </row>
    <row r="13" spans="2:4" ht="11.25">
      <c r="B13" s="299"/>
      <c r="C13" s="301"/>
      <c r="D13" s="301"/>
    </row>
    <row r="14" spans="2:4" ht="11.25">
      <c r="B14" s="299"/>
      <c r="C14" s="301"/>
      <c r="D14" s="301"/>
    </row>
    <row r="15" spans="2:4" ht="11.25">
      <c r="B15" s="299"/>
      <c r="C15" s="301"/>
      <c r="D15" s="301"/>
    </row>
    <row r="16" spans="2:4" ht="11.25">
      <c r="B16" s="299"/>
      <c r="C16" s="301"/>
      <c r="D16" s="301"/>
    </row>
    <row r="17" spans="2:4" ht="11.25">
      <c r="B17" s="299"/>
      <c r="C17" s="301"/>
      <c r="D17" s="301"/>
    </row>
  </sheetData>
  <printOptions/>
  <pageMargins left="0.75" right="0.75" top="1" bottom="1" header="0.4921259845" footer="0.4921259845"/>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D12"/>
  <sheetViews>
    <sheetView showGridLines="0" workbookViewId="0" topLeftCell="A1">
      <selection activeCell="A1" sqref="A1"/>
    </sheetView>
  </sheetViews>
  <sheetFormatPr defaultColWidth="11.421875" defaultRowHeight="12.75"/>
  <cols>
    <col min="1" max="1" width="3.7109375" style="291" customWidth="1"/>
    <col min="2" max="2" width="19.28125" style="291" customWidth="1"/>
    <col min="3" max="4" width="11.421875" style="290" customWidth="1"/>
    <col min="5" max="16384" width="11.421875" style="291" customWidth="1"/>
  </cols>
  <sheetData>
    <row r="1" ht="15" customHeight="1">
      <c r="B1" s="289" t="s">
        <v>90</v>
      </c>
    </row>
    <row r="3" spans="2:4" s="108" customFormat="1" ht="13.5" customHeight="1">
      <c r="B3" s="302" t="s">
        <v>91</v>
      </c>
      <c r="C3" s="138" t="s">
        <v>92</v>
      </c>
      <c r="D3" s="138" t="s">
        <v>93</v>
      </c>
    </row>
    <row r="4" spans="2:4" ht="13.5" customHeight="1">
      <c r="B4" s="303" t="s">
        <v>82</v>
      </c>
      <c r="C4" s="304">
        <v>0.5999289030604</v>
      </c>
      <c r="D4" s="304">
        <v>0.4000710969395999</v>
      </c>
    </row>
    <row r="5" spans="2:4" ht="13.5" customHeight="1">
      <c r="B5" s="303" t="s">
        <v>2</v>
      </c>
      <c r="C5" s="304">
        <v>0.5138653016480655</v>
      </c>
      <c r="D5" s="304">
        <v>0.4861346983519345</v>
      </c>
    </row>
    <row r="6" spans="2:4" ht="13.5" customHeight="1">
      <c r="B6" s="303" t="s">
        <v>94</v>
      </c>
      <c r="C6" s="304">
        <v>0.7401742033584556</v>
      </c>
      <c r="D6" s="304">
        <v>0.25982579664154437</v>
      </c>
    </row>
    <row r="7" spans="2:4" ht="13.5" customHeight="1">
      <c r="B7" s="303" t="s">
        <v>95</v>
      </c>
      <c r="C7" s="304">
        <v>0.7092678590761201</v>
      </c>
      <c r="D7" s="304">
        <v>0.2907321409238799</v>
      </c>
    </row>
    <row r="8" spans="2:4" ht="13.5" customHeight="1">
      <c r="B8" s="303" t="s">
        <v>96</v>
      </c>
      <c r="C8" s="304">
        <v>0.5996575195066314</v>
      </c>
      <c r="D8" s="304">
        <v>0.4003424804933687</v>
      </c>
    </row>
    <row r="9" spans="2:4" ht="13.5" customHeight="1">
      <c r="B9" s="303" t="s">
        <v>97</v>
      </c>
      <c r="C9" s="304">
        <v>0.597046302622589</v>
      </c>
      <c r="D9" s="304">
        <v>0.40295369737741105</v>
      </c>
    </row>
    <row r="10" spans="2:4" ht="13.5" customHeight="1">
      <c r="B10" s="303" t="s">
        <v>14</v>
      </c>
      <c r="C10" s="304">
        <v>0.5496087636932707</v>
      </c>
      <c r="D10" s="304">
        <v>0.4503912363067293</v>
      </c>
    </row>
    <row r="11" spans="2:4" ht="13.5" customHeight="1">
      <c r="B11" s="303" t="s">
        <v>81</v>
      </c>
      <c r="C11" s="304">
        <v>0.46</v>
      </c>
      <c r="D11" s="304">
        <v>0.54</v>
      </c>
    </row>
    <row r="12" spans="2:4" ht="13.5" customHeight="1">
      <c r="B12" s="303" t="s">
        <v>98</v>
      </c>
      <c r="C12" s="304">
        <v>0.1886823094033582</v>
      </c>
      <c r="D12" s="304">
        <v>0.8113176905966418</v>
      </c>
    </row>
    <row r="14" ht="11.25"/>
    <row r="15" ht="11.25"/>
  </sheetData>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Betty Thierry</cp:lastModifiedBy>
  <cp:lastPrinted>2010-02-15T16:42:50Z</cp:lastPrinted>
  <dcterms:created xsi:type="dcterms:W3CDTF">2009-10-19T15:35:04Z</dcterms:created>
  <dcterms:modified xsi:type="dcterms:W3CDTF">2010-04-07T13:37:25Z</dcterms:modified>
  <cp:category/>
  <cp:version/>
  <cp:contentType/>
  <cp:contentStatus/>
</cp:coreProperties>
</file>