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I:\BPC\01_PUBLICATIONS\• Panoramas\L'aide et l'action sociales en France\2020\9 - Assemblage\Corr SR\AAS20_excel_corrige\"/>
    </mc:Choice>
  </mc:AlternateContent>
  <bookViews>
    <workbookView xWindow="0" yWindow="465" windowWidth="21015" windowHeight="23280" activeTab="5"/>
  </bookViews>
  <sheets>
    <sheet name="T01" sheetId="19" r:id="rId1"/>
    <sheet name="G01" sheetId="20" r:id="rId2"/>
    <sheet name="G02" sheetId="21" r:id="rId3"/>
    <sheet name="C01" sheetId="10" r:id="rId4"/>
    <sheet name="C02" sheetId="11" r:id="rId5"/>
    <sheet name="G03" sheetId="17" r:id="rId6"/>
  </sheets>
  <definedNames>
    <definedName name="_1__xlchart.v1.0" localSheetId="5" hidden="1">#REF!</definedName>
    <definedName name="_1__xlchart.v1.0" hidden="1">#REF!</definedName>
    <definedName name="_2__xlchart.v1.1" localSheetId="5" hidden="1">#REF!</definedName>
    <definedName name="_2__xlchart.v1.1" hidden="1">#REF!</definedName>
    <definedName name="_3__xlchart.v1.2" hidden="1">#REF!</definedName>
    <definedName name="_4__xlchart.v1.3" hidden="1">#REF!</definedName>
    <definedName name="_5__xlchart.v1.4" hidden="1">#REF!</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E13" i="17" l="1"/>
  <c r="D13" i="17"/>
  <c r="C13" i="17"/>
  <c r="E12" i="17"/>
  <c r="D12" i="17"/>
  <c r="C12" i="17"/>
  <c r="E11" i="17"/>
  <c r="D11" i="17"/>
  <c r="C11" i="17"/>
  <c r="E10" i="17"/>
  <c r="D10" i="17"/>
  <c r="C10" i="17"/>
  <c r="E9" i="17"/>
  <c r="D9" i="17"/>
  <c r="C9" i="17"/>
  <c r="E8" i="17"/>
  <c r="D8" i="17"/>
  <c r="C8" i="17"/>
  <c r="E7" i="17"/>
  <c r="D7" i="17"/>
  <c r="C7" i="17"/>
  <c r="E6" i="17"/>
  <c r="D6" i="17"/>
  <c r="C6" i="17"/>
  <c r="E5" i="17"/>
  <c r="D5" i="17"/>
  <c r="C5" i="17"/>
  <c r="E4" i="17"/>
  <c r="D4" i="17"/>
  <c r="C4" i="17"/>
</calcChain>
</file>

<file path=xl/sharedStrings.xml><?xml version="1.0" encoding="utf-8"?>
<sst xmlns="http://schemas.openxmlformats.org/spreadsheetml/2006/main" count="529" uniqueCount="296">
  <si>
    <t>Total mensuel</t>
  </si>
  <si>
    <t>ACTP + PCH</t>
  </si>
  <si>
    <t xml:space="preserve">ACTP </t>
  </si>
  <si>
    <t>Ensemble ACTP + PCH</t>
  </si>
  <si>
    <t>Département</t>
  </si>
  <si>
    <t>En ‰</t>
  </si>
  <si>
    <t>En euros</t>
  </si>
  <si>
    <t>69D</t>
  </si>
  <si>
    <t>69M</t>
  </si>
  <si>
    <t>01D</t>
  </si>
  <si>
    <t>02D</t>
  </si>
  <si>
    <t>03D</t>
  </si>
  <si>
    <t>04D</t>
  </si>
  <si>
    <t>05D</t>
  </si>
  <si>
    <t>06D</t>
  </si>
  <si>
    <t>07D</t>
  </si>
  <si>
    <t>08D</t>
  </si>
  <si>
    <t>09D</t>
  </si>
  <si>
    <t>10D</t>
  </si>
  <si>
    <t>11D</t>
  </si>
  <si>
    <t>12D</t>
  </si>
  <si>
    <t>13D</t>
  </si>
  <si>
    <t>14D</t>
  </si>
  <si>
    <t>15D</t>
  </si>
  <si>
    <t>16D</t>
  </si>
  <si>
    <t>17D</t>
  </si>
  <si>
    <t>18D</t>
  </si>
  <si>
    <t>19D</t>
  </si>
  <si>
    <t>21D</t>
  </si>
  <si>
    <t>22D</t>
  </si>
  <si>
    <t>23D</t>
  </si>
  <si>
    <t>24D</t>
  </si>
  <si>
    <t>25D</t>
  </si>
  <si>
    <t>26D</t>
  </si>
  <si>
    <t>27D</t>
  </si>
  <si>
    <t>28D</t>
  </si>
  <si>
    <t>29D</t>
  </si>
  <si>
    <t>30D</t>
  </si>
  <si>
    <t>31D</t>
  </si>
  <si>
    <t>32D</t>
  </si>
  <si>
    <t>33D</t>
  </si>
  <si>
    <t>34D</t>
  </si>
  <si>
    <t>35D</t>
  </si>
  <si>
    <t>36D</t>
  </si>
  <si>
    <t>37D</t>
  </si>
  <si>
    <t>38D</t>
  </si>
  <si>
    <t>39D</t>
  </si>
  <si>
    <t>40D</t>
  </si>
  <si>
    <t>41D</t>
  </si>
  <si>
    <t>42D</t>
  </si>
  <si>
    <t>43D</t>
  </si>
  <si>
    <t>44D</t>
  </si>
  <si>
    <t>45D</t>
  </si>
  <si>
    <t>46D</t>
  </si>
  <si>
    <t>47D</t>
  </si>
  <si>
    <t>48D</t>
  </si>
  <si>
    <t>49D</t>
  </si>
  <si>
    <t>50D</t>
  </si>
  <si>
    <t>51D</t>
  </si>
  <si>
    <t>52D</t>
  </si>
  <si>
    <t>53D</t>
  </si>
  <si>
    <t>54D</t>
  </si>
  <si>
    <t>55D</t>
  </si>
  <si>
    <t>56D</t>
  </si>
  <si>
    <t>57D</t>
  </si>
  <si>
    <t>58D</t>
  </si>
  <si>
    <t>59D</t>
  </si>
  <si>
    <t>60D</t>
  </si>
  <si>
    <t>61D</t>
  </si>
  <si>
    <t>62D</t>
  </si>
  <si>
    <t>63D</t>
  </si>
  <si>
    <t>64D</t>
  </si>
  <si>
    <t>65D</t>
  </si>
  <si>
    <t>66D</t>
  </si>
  <si>
    <t>67D</t>
  </si>
  <si>
    <t>68D</t>
  </si>
  <si>
    <t>70D</t>
  </si>
  <si>
    <t>71D</t>
  </si>
  <si>
    <t>72D</t>
  </si>
  <si>
    <t>73D</t>
  </si>
  <si>
    <t>74D</t>
  </si>
  <si>
    <t>75D</t>
  </si>
  <si>
    <t>76D</t>
  </si>
  <si>
    <t>77D</t>
  </si>
  <si>
    <t>78D</t>
  </si>
  <si>
    <t>79D</t>
  </si>
  <si>
    <t>80D</t>
  </si>
  <si>
    <t>81D</t>
  </si>
  <si>
    <t>82D</t>
  </si>
  <si>
    <t>83D</t>
  </si>
  <si>
    <t>84D</t>
  </si>
  <si>
    <t>85D</t>
  </si>
  <si>
    <t>86D</t>
  </si>
  <si>
    <t>87D</t>
  </si>
  <si>
    <t>88D</t>
  </si>
  <si>
    <t>89D</t>
  </si>
  <si>
    <t>90D</t>
  </si>
  <si>
    <t>91D</t>
  </si>
  <si>
    <t>92D</t>
  </si>
  <si>
    <t>93D</t>
  </si>
  <si>
    <t>94D</t>
  </si>
  <si>
    <t>95D</t>
  </si>
  <si>
    <t>971D</t>
  </si>
  <si>
    <t>972D</t>
  </si>
  <si>
    <t>973D</t>
  </si>
  <si>
    <t>974D</t>
  </si>
  <si>
    <t>Nouveau Rhône</t>
  </si>
  <si>
    <t>Métropole de Lyon</t>
  </si>
  <si>
    <t>2016</t>
  </si>
  <si>
    <t>-</t>
  </si>
  <si>
    <t>PCH</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</si>
  <si>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</si>
  <si>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</si>
  <si>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</si>
  <si>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</si>
  <si>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</si>
  <si>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</si>
  <si>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</si>
  <si>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</si>
  <si>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</si>
  <si>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</si>
  <si>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</si>
  <si>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</si>
  <si>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</si>
  <si>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</si>
  <si>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</si>
  <si>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</si>
  <si>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</si>
  <si>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</si>
  <si>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</si>
  <si>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</si>
  <si>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</si>
  <si>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</si>
  <si>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</si>
  <si>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</si>
  <si>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</si>
  <si>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</si>
  <si>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</si>
  <si>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</si>
  <si>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</si>
  <si>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</si>
  <si>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</si>
  <si>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</si>
  <si>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</si>
  <si>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</si>
  <si>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</si>
  <si>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</si>
  <si>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</si>
  <si>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</si>
  <si>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</si>
  <si>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</si>
  <si>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</si>
  <si>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</si>
  <si>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</si>
  <si>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</si>
  <si>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</si>
  <si>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</si>
  <si>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</si>
  <si>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</si>
  <si>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</si>
  <si>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</si>
  <si>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</si>
  <si>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</si>
  <si>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</si>
  <si>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</si>
  <si>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</si>
  <si>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</si>
  <si>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</si>
  <si>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</si>
  <si>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</si>
  <si>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</si>
  <si>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</si>
  <si>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</si>
  <si>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</si>
  <si>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</si>
  <si>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</si>
  <si>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</si>
  <si>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</si>
  <si>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</si>
  <si>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</si>
  <si>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</si>
  <si>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</si>
  <si>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</si>
  <si>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</si>
  <si>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</si>
  <si>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</si>
  <si>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</si>
  <si>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</si>
  <si>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</si>
  <si>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</si>
  <si>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</si>
  <si>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</si>
  <si>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</si>
  <si>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</si>
  <si>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</si>
  <si>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</si>
  <si>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</si>
  <si>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</si>
  <si>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</si>
  <si>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</si>
  <si>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</si>
  <si>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</si>
  <si>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</si>
  <si>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</si>
  <si>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</si>
  <si>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</si>
  <si>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</si>
  <si>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</si>
  <si>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2007</t>
  </si>
  <si>
    <t>2008</t>
  </si>
  <si>
    <t>2009</t>
  </si>
  <si>
    <t>2010</t>
  </si>
  <si>
    <t>2011</t>
  </si>
  <si>
    <t>2012</t>
  </si>
  <si>
    <t>2013</t>
  </si>
  <si>
    <t>2014</t>
  </si>
  <si>
    <t>ACTP</t>
  </si>
  <si>
    <t>2015</t>
  </si>
  <si>
    <t>Année</t>
  </si>
  <si>
    <t>Ensemble</t>
  </si>
  <si>
    <t>9 ans</t>
  </si>
  <si>
    <t>Nombre de bénéficiaires</t>
  </si>
  <si>
    <t>Part de la PCH dans le total (en %)</t>
  </si>
  <si>
    <t>Taux d'évolution annuelle (en %)</t>
  </si>
  <si>
    <t>En millions d'euros constants de 2018</t>
  </si>
  <si>
    <t>20D</t>
  </si>
  <si>
    <t>Collectivité de Corse</t>
  </si>
  <si>
    <t>Date d’ouverture
des droits à la PCH</t>
  </si>
  <si>
    <t>Moins de 
60 ans</t>
  </si>
  <si>
    <t>60 ans ou plus</t>
  </si>
  <si>
    <t>10 ans</t>
  </si>
  <si>
    <t>1 an</t>
  </si>
  <si>
    <t>8 ans</t>
  </si>
  <si>
    <t>7 ans</t>
  </si>
  <si>
    <t>6 ans</t>
  </si>
  <si>
    <t>5 ans</t>
  </si>
  <si>
    <t>4 ans</t>
  </si>
  <si>
    <t>3 ans</t>
  </si>
  <si>
    <t>2 ans</t>
  </si>
  <si>
    <t>Tableau 1. Évolution du nombre de bénéficiaires de l’ACTP et de la PCH au 31 décembre, à partir de 2000</t>
  </si>
  <si>
    <r>
      <rPr>
        <b/>
        <sz val="8"/>
        <color theme="1"/>
        <rFont val="Arial"/>
        <family val="2"/>
      </rPr>
      <t>Note &gt;</t>
    </r>
    <r>
      <rPr>
        <sz val="8"/>
        <color theme="1"/>
        <rFont val="Arial"/>
        <family val="2"/>
      </rPr>
      <t xml:space="preserve"> Les informations relatives aux sorties des bénéficiaires entrés au cours de l’année 2016 ne sont pas disponibles, les sortants 2016 étant définis comme les personnes présentes au 31 décembre 2015 et absentes au 31 décembre 2016. Ainsi, seules les durées de présence égales ou supérieures à 1 an peuvent être calculées.
</t>
    </r>
    <r>
      <rPr>
        <b/>
        <sz val="8"/>
        <color theme="1"/>
        <rFont val="Arial"/>
        <family val="2"/>
      </rPr>
      <t>Lecture &gt;</t>
    </r>
    <r>
      <rPr>
        <sz val="8"/>
        <color theme="1"/>
        <rFont val="Arial"/>
        <family val="2"/>
      </rPr>
      <t xml:space="preserve"> 9 % des bénéficiaires de moins de 60 ans sortis au cours de l’année 2016 avaient des droits à la PCH ouverts depuis dix ans.
</t>
    </r>
    <r>
      <rPr>
        <b/>
        <sz val="8"/>
        <color theme="1"/>
        <rFont val="Arial"/>
        <family val="2"/>
      </rPr>
      <t>Champ &gt;</t>
    </r>
    <r>
      <rPr>
        <sz val="8"/>
        <color theme="1"/>
        <rFont val="Arial"/>
        <family val="2"/>
      </rPr>
      <t xml:space="preserve"> France métropolitaine et DROM, hors Mayotte.
</t>
    </r>
    <r>
      <rPr>
        <b/>
        <sz val="8"/>
        <color theme="1"/>
        <rFont val="Arial"/>
        <family val="2"/>
      </rPr>
      <t>Source &gt;</t>
    </r>
    <r>
      <rPr>
        <sz val="8"/>
        <color theme="1"/>
        <rFont val="Arial"/>
        <family val="2"/>
      </rPr>
      <t xml:space="preserve"> DREES, RI-PCH.</t>
    </r>
  </si>
  <si>
    <t>Graphique 3. Répartition des bénéficiaires sortis en 2016 selon l’ancienneté de leur droit à la PCH (en années révolues)</t>
  </si>
  <si>
    <t>Carte 2. Dépenses annuelles brutes de PCH et d’ACTP moyennes par bénéficiaire en 2018</t>
  </si>
  <si>
    <t>Carte 1. Taux de bénéficiaires de la PCH ou de la l’ACTP, au 31 décembre 2018</t>
  </si>
  <si>
    <t>Graphique 2. Évolution des dépenses annuelles moyennes d’ACTP et de PCH par bénéficiaire, de 2007 à 2018</t>
  </si>
  <si>
    <t>Graphique 1. Évolution des dépenses annuelles brutes d’ACTP et de PCH, de 2001 à 2018</t>
  </si>
  <si>
    <r>
      <rPr>
        <b/>
        <sz val="8"/>
        <color rgb="FF000000"/>
        <rFont val="Arial"/>
        <family val="2"/>
      </rPr>
      <t>Lecture &gt;</t>
    </r>
    <r>
      <rPr>
        <sz val="8"/>
        <color rgb="FF000000"/>
        <rFont val="Arial"/>
        <family val="2"/>
      </rPr>
      <t xml:space="preserve"> En 2018, les dépenses brutes de PCH atteignent 2 milliards.
</t>
    </r>
    <r>
      <rPr>
        <b/>
        <sz val="8"/>
        <color rgb="FF000000"/>
        <rFont val="Arial"/>
        <family val="2"/>
      </rPr>
      <t xml:space="preserve">Champ &gt; </t>
    </r>
    <r>
      <rPr>
        <sz val="8"/>
        <color rgb="FF000000"/>
        <rFont val="Arial"/>
        <family val="2"/>
      </rPr>
      <t xml:space="preserve">France métropolitaine et DROM, hors Mayotte.
</t>
    </r>
    <r>
      <rPr>
        <b/>
        <sz val="8"/>
        <color rgb="FF000000"/>
        <rFont val="Arial"/>
        <family val="2"/>
      </rPr>
      <t>Source &gt;</t>
    </r>
    <r>
      <rPr>
        <sz val="8"/>
        <color rgb="FF000000"/>
        <rFont val="Arial"/>
        <family val="2"/>
      </rPr>
      <t xml:space="preserve"> DREES, enquête Aide sociale.</t>
    </r>
  </si>
  <si>
    <r>
      <t>Lecture &gt;</t>
    </r>
    <r>
      <rPr>
        <sz val="8"/>
        <color rgb="FF000000"/>
        <rFont val="Arial"/>
        <family val="2"/>
      </rPr>
      <t xml:space="preserve"> En 2018, le nombre de bénéficiaires de la PCH atteint 314 800 personnes et celui de l'ACTP 58 250 personnes.
</t>
    </r>
    <r>
      <rPr>
        <b/>
        <sz val="8"/>
        <color rgb="FF000000"/>
        <rFont val="Arial"/>
        <family val="2"/>
      </rPr>
      <t>Champ &gt;</t>
    </r>
    <r>
      <rPr>
        <sz val="8"/>
        <color rgb="FF000000"/>
        <rFont val="Arial"/>
        <family val="2"/>
      </rPr>
      <t xml:space="preserve"> France métropolitaine et DROM, hors Mayotte, situation au 31 décembre de chaque année.
</t>
    </r>
    <r>
      <rPr>
        <b/>
        <sz val="8"/>
        <color rgb="FF000000"/>
        <rFont val="Arial"/>
        <family val="2"/>
      </rPr>
      <t xml:space="preserve">Source &gt; </t>
    </r>
    <r>
      <rPr>
        <sz val="8"/>
        <color rgb="FF000000"/>
        <rFont val="Arial"/>
        <family val="2"/>
      </rPr>
      <t>DREES, enquête Aide sociale.</t>
    </r>
  </si>
  <si>
    <t>141 820</t>
  </si>
  <si>
    <t>129 340</t>
  </si>
  <si>
    <t>126 710</t>
  </si>
  <si>
    <t>128 270</t>
  </si>
  <si>
    <t>132 860</t>
  </si>
  <si>
    <t>136 520</t>
  </si>
  <si>
    <t>131 160</t>
  </si>
  <si>
    <t>7 180</t>
  </si>
  <si>
    <t>138 340</t>
  </si>
  <si>
    <t>119 520</t>
  </si>
  <si>
    <t>40 230</t>
  </si>
  <si>
    <t>159 750</t>
  </si>
  <si>
    <t>109 960</t>
  </si>
  <si>
    <t>80 180</t>
  </si>
  <si>
    <t>190 140</t>
  </si>
  <si>
    <t>99 760</t>
  </si>
  <si>
    <t>120 070</t>
  </si>
  <si>
    <t>219 830</t>
  </si>
  <si>
    <t>91 590</t>
  </si>
  <si>
    <t>154 470</t>
  </si>
  <si>
    <t>246 060</t>
  </si>
  <si>
    <t>87 120</t>
  </si>
  <si>
    <t>184 890</t>
  </si>
  <si>
    <t>272 010</t>
  </si>
  <si>
    <t>81 560</t>
  </si>
  <si>
    <t>208 770</t>
  </si>
  <si>
    <t>290 330</t>
  </si>
  <si>
    <t>76 400</t>
  </si>
  <si>
    <t>230 520</t>
  </si>
  <si>
    <t>306 920</t>
  </si>
  <si>
    <t>72 420</t>
  </si>
  <si>
    <t>251 060</t>
  </si>
  <si>
    <t>323 480</t>
  </si>
  <si>
    <t>68 570</t>
  </si>
  <si>
    <t>271 030</t>
  </si>
  <si>
    <t>339 600</t>
  </si>
  <si>
    <t>65 160</t>
  </si>
  <si>
    <t>284 090</t>
  </si>
  <si>
    <t>349 250</t>
  </si>
  <si>
    <t>61 350</t>
  </si>
  <si>
    <t>298 450</t>
  </si>
  <si>
    <t>359 800</t>
  </si>
  <si>
    <t>58 250</t>
  </si>
  <si>
    <t>314 860</t>
  </si>
  <si>
    <t>373 110</t>
  </si>
  <si>
    <r>
      <rPr>
        <b/>
        <sz val="8"/>
        <color rgb="FF000000"/>
        <rFont val="Arial"/>
        <family val="2"/>
      </rPr>
      <t>Note &gt;</t>
    </r>
    <r>
      <rPr>
        <sz val="8"/>
        <color rgb="FF000000"/>
        <rFont val="Arial"/>
        <family val="2"/>
      </rPr>
      <t xml:space="preserve"> Au niveau national, la dépense de PCH et ACTP est de 6 640 euros par bénéficiaire en 2018. La valeur médiane, c’est-à-dire celle en dessous de laquelle se situent la moitié des départements, est de 5 840 euros par an et par bénéficiaire.
</t>
    </r>
    <r>
      <rPr>
        <b/>
        <sz val="8"/>
        <color rgb="FF000000"/>
        <rFont val="Arial"/>
        <family val="2"/>
      </rPr>
      <t>Champ &gt;</t>
    </r>
    <r>
      <rPr>
        <sz val="8"/>
        <color rgb="FF000000"/>
        <rFont val="Arial"/>
        <family val="2"/>
      </rPr>
      <t xml:space="preserve"> France métropolitaine et DROM, hors Mayotte.
</t>
    </r>
    <r>
      <rPr>
        <b/>
        <sz val="8"/>
        <color rgb="FF000000"/>
        <rFont val="Arial"/>
        <family val="2"/>
      </rPr>
      <t xml:space="preserve">Sources &gt; </t>
    </r>
    <r>
      <rPr>
        <sz val="8"/>
        <color rgb="FF000000"/>
        <rFont val="Arial"/>
        <family val="2"/>
      </rPr>
      <t>DREES, enquête Aide sociale, ISD n° FI06.</t>
    </r>
  </si>
  <si>
    <r>
      <rPr>
        <b/>
        <sz val="8"/>
        <color theme="1"/>
        <rFont val="Arial"/>
        <family val="2"/>
      </rPr>
      <t>Note &gt;</t>
    </r>
    <r>
      <rPr>
        <sz val="8"/>
        <color theme="1"/>
        <rFont val="Arial"/>
        <family val="2"/>
      </rPr>
      <t xml:space="preserve"> La dépense annuelle moyenne est calculée en rapportant les dépenses brutes à la demi-somme du nombre de bénéficiaires en décembre de l’année et de celui 
de l’année précédente.
</t>
    </r>
    <r>
      <rPr>
        <b/>
        <sz val="8"/>
        <color theme="1"/>
        <rFont val="Arial"/>
        <family val="2"/>
      </rPr>
      <t>Lecture &gt;</t>
    </r>
    <r>
      <rPr>
        <sz val="8"/>
        <color theme="1"/>
        <rFont val="Arial"/>
        <family val="2"/>
      </rPr>
      <t xml:space="preserve"> En 2018, la dépense moyenne par bénéficiaire de l'ACTP s'élève à 6 480 euros et celle de la PCH à 6 645 euros.
</t>
    </r>
    <r>
      <rPr>
        <b/>
        <sz val="8"/>
        <color theme="1"/>
        <rFont val="Arial"/>
        <family val="2"/>
      </rPr>
      <t>Champ &gt;</t>
    </r>
    <r>
      <rPr>
        <sz val="8"/>
        <color theme="1"/>
        <rFont val="Arial"/>
        <family val="2"/>
      </rPr>
      <t xml:space="preserve"> France métropolitaine et DROM, hors Mayotte.
</t>
    </r>
    <r>
      <rPr>
        <b/>
        <sz val="8"/>
        <color theme="1"/>
        <rFont val="Arial"/>
        <family val="2"/>
      </rPr>
      <t xml:space="preserve">Source &gt; </t>
    </r>
    <r>
      <rPr>
        <sz val="8"/>
        <color theme="1"/>
        <rFont val="Arial"/>
        <family val="2"/>
      </rPr>
      <t>DREES, enquête Aide sociale.</t>
    </r>
  </si>
  <si>
    <r>
      <rPr>
        <b/>
        <sz val="8"/>
        <color rgb="FF000000"/>
        <rFont val="Arial"/>
        <family val="2"/>
      </rPr>
      <t>Note &gt;</t>
    </r>
    <r>
      <rPr>
        <sz val="8"/>
        <color rgb="FF000000"/>
        <rFont val="Arial"/>
        <family val="2"/>
      </rPr>
      <t xml:space="preserve"> Au niveau national, au 31 décembre 2018, le taux de bénéficiaires de la PCH ou de l’ACTP est de 5,6 pour 1 000 habitants. 
</t>
    </r>
    <r>
      <rPr>
        <b/>
        <sz val="8"/>
        <color rgb="FF000000"/>
        <rFont val="Arial"/>
        <family val="2"/>
      </rPr>
      <t>Champ &gt;</t>
    </r>
    <r>
      <rPr>
        <sz val="8"/>
        <color rgb="FF000000"/>
        <rFont val="Arial"/>
        <family val="2"/>
      </rPr>
      <t xml:space="preserve"> France métropolitaine et DROM, hors Mayotte.
</t>
    </r>
    <r>
      <rPr>
        <b/>
        <sz val="8"/>
        <color rgb="FF000000"/>
        <rFont val="Arial"/>
        <family val="2"/>
      </rPr>
      <t>Sources &gt;</t>
    </r>
    <r>
      <rPr>
        <sz val="8"/>
        <color rgb="FF000000"/>
        <rFont val="Arial"/>
        <family val="2"/>
      </rPr>
      <t xml:space="preserve"> DREES, enquête Aide sociale ; Insee, estimations provisoires de population au 1</t>
    </r>
    <r>
      <rPr>
        <vertAlign val="superscript"/>
        <sz val="8"/>
        <color rgb="FF000000"/>
        <rFont val="Arial"/>
        <family val="2"/>
      </rPr>
      <t>er</t>
    </r>
    <r>
      <rPr>
        <sz val="8"/>
        <color rgb="FF000000"/>
        <rFont val="Arial"/>
        <family val="2"/>
      </rPr>
      <t xml:space="preserve"> janvier 2019 (résultats arrêtés fin 2019) ; ISD n° HA06.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</si>
</sst>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_-* #,##0\ _€_-;\-* #,##0\ _€_-;_-* &quot;-&quot;??\ _€_-;_-@_-"/>
    <numFmt numFmtId="168" formatCode="0.000000000000000"/>
  </numFmts>
  <fonts count="17" x14ac:knownFonts="1">
    <font>
      <sz val="11"/>
      <color theme="1"/>
      <name val="Calibri"/>
      <family val="2"/>
      <scheme val="minor"/>
    </font>
    <font>
      <sz val="10"/>
      <name val="Arial"/>
      <family val="2"/>
    </font>
    <font>
      <sz val="11"/>
      <color theme="1"/>
      <name val="Calibri"/>
      <family val="2"/>
      <scheme val="minor"/>
    </font>
    <font>
      <sz val="8"/>
      <color indexed="8"/>
      <name val="Arial"/>
      <family val="2"/>
    </font>
    <font>
      <b/>
      <sz val="8"/>
      <color indexed="8"/>
      <name val="Arial"/>
      <family val="2"/>
    </font>
    <font>
      <sz val="9"/>
      <color theme="1"/>
      <name val="Calibri"/>
      <family val="2"/>
      <scheme val="minor"/>
    </font>
    <font>
      <sz val="8"/>
      <name val="Verdana"/>
      <family val="2"/>
    </font>
    <font>
      <sz val="8"/>
      <color theme="1"/>
      <name val="Arial"/>
      <family val="2"/>
    </font>
    <font>
      <b/>
      <sz val="8"/>
      <color theme="1"/>
      <name val="Arial"/>
      <family val="2"/>
    </font>
    <font>
      <i/>
      <sz val="8"/>
      <color theme="1"/>
      <name val="Arial"/>
      <family val="2"/>
    </font>
    <font>
      <sz val="8"/>
      <color rgb="FFFF0000"/>
      <name val="Arial"/>
      <family val="2"/>
    </font>
    <font>
      <sz val="8"/>
      <color rgb="FF000000"/>
      <name val="Arial"/>
      <family val="2"/>
    </font>
    <font>
      <b/>
      <sz val="8"/>
      <color rgb="FF000000"/>
      <name val="Arial"/>
      <family val="2"/>
    </font>
    <font>
      <b/>
      <sz val="11"/>
      <color indexed="8"/>
      <name val="Arial"/>
      <family val="2"/>
    </font>
    <font>
      <b/>
      <sz val="9"/>
      <color theme="1"/>
      <name val="Arial"/>
      <family val="2"/>
    </font>
    <font>
      <vertAlign val="superscript"/>
      <sz val="8"/>
      <color rgb="FF000000"/>
      <name val="Arial"/>
      <family val="2"/>
    </font>
    <font>
      <sz val="12"/>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auto="1"/>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5">
    <xf numFmtId="0" fontId="0" fillId="0" borderId="0"/>
    <xf numFmtId="164" fontId="1" fillId="0" borderId="0" applyFont="0" applyFill="0" applyBorder="0" applyAlignment="0" applyProtection="0"/>
    <xf numFmtId="0" fontId="1" fillId="0" borderId="0"/>
    <xf numFmtId="9" fontId="2" fillId="0" borderId="0" applyFont="0" applyFill="0" applyBorder="0" applyAlignment="0" applyProtection="0"/>
    <xf numFmtId="164" fontId="2" fillId="0" borderId="0" applyFont="0" applyFill="0" applyBorder="0" applyAlignment="0" applyProtection="0"/>
  </cellStyleXfs>
  <cellXfs count="98">
    <xf numFmtId="0" fontId="0" fillId="0" borderId="0" xfId="0"/>
    <xf numFmtId="0" fontId="3" fillId="0" borderId="0" xfId="0" applyFont="1"/>
    <xf numFmtId="0" fontId="3" fillId="0" borderId="1" xfId="0" applyFont="1" applyBorder="1"/>
    <xf numFmtId="166" fontId="3" fillId="0" borderId="1" xfId="0" applyNumberFormat="1" applyFont="1" applyBorder="1"/>
    <xf numFmtId="0" fontId="3" fillId="0" borderId="1" xfId="0" applyFont="1" applyBorder="1"/>
    <xf numFmtId="0" fontId="5" fillId="0" borderId="0" xfId="0" applyFont="1"/>
    <xf numFmtId="0" fontId="3" fillId="2" borderId="1" xfId="0" applyFont="1" applyFill="1" applyBorder="1"/>
    <xf numFmtId="167" fontId="3" fillId="2" borderId="1" xfId="4" applyNumberFormat="1" applyFont="1" applyFill="1" applyBorder="1"/>
    <xf numFmtId="0" fontId="3" fillId="2" borderId="0" xfId="0" applyFont="1" applyFill="1"/>
    <xf numFmtId="0" fontId="3" fillId="2" borderId="0" xfId="0" applyFont="1" applyFill="1" applyBorder="1"/>
    <xf numFmtId="167" fontId="3" fillId="2" borderId="0" xfId="4" applyNumberFormat="1" applyFont="1" applyFill="1" applyBorder="1"/>
    <xf numFmtId="167" fontId="3" fillId="2" borderId="0" xfId="4" applyNumberFormat="1" applyFont="1" applyFill="1"/>
    <xf numFmtId="0" fontId="4" fillId="0" borderId="0" xfId="0" applyFont="1"/>
    <xf numFmtId="0" fontId="3" fillId="2" borderId="0" xfId="0" applyFont="1" applyFill="1" applyAlignment="1"/>
    <xf numFmtId="0" fontId="7" fillId="2" borderId="0" xfId="0" applyFont="1" applyFill="1"/>
    <xf numFmtId="0" fontId="8" fillId="2" borderId="0" xfId="0" applyFont="1" applyFill="1"/>
    <xf numFmtId="167" fontId="7" fillId="2" borderId="0" xfId="4" applyNumberFormat="1" applyFont="1" applyFill="1"/>
    <xf numFmtId="0" fontId="8" fillId="2" borderId="0" xfId="0" applyFont="1" applyFill="1" applyAlignment="1"/>
    <xf numFmtId="0" fontId="7" fillId="0" borderId="0" xfId="0" applyFont="1"/>
    <xf numFmtId="0" fontId="9" fillId="0" borderId="0" xfId="0" applyFont="1"/>
    <xf numFmtId="166" fontId="3" fillId="0" borderId="0" xfId="0" applyNumberFormat="1" applyFont="1"/>
    <xf numFmtId="167" fontId="3" fillId="2" borderId="0" xfId="0" applyNumberFormat="1" applyFont="1" applyFill="1"/>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 fontId="7" fillId="2" borderId="1" xfId="3" applyNumberFormat="1" applyFont="1" applyFill="1" applyBorder="1" applyAlignment="1">
      <alignment horizontal="center" vertical="center"/>
    </xf>
    <xf numFmtId="166" fontId="3" fillId="0" borderId="0" xfId="0" applyNumberFormat="1" applyFont="1" applyFill="1" applyBorder="1"/>
    <xf numFmtId="0" fontId="7" fillId="0" borderId="0" xfId="0" applyFont="1" applyFill="1"/>
    <xf numFmtId="167" fontId="3" fillId="2" borderId="1" xfId="4" applyNumberFormat="1" applyFont="1" applyFill="1" applyBorder="1" applyAlignment="1">
      <alignment horizontal="center"/>
    </xf>
    <xf numFmtId="0" fontId="8" fillId="0" borderId="0" xfId="0" applyFont="1" applyAlignment="1">
      <alignment vertical="center"/>
    </xf>
    <xf numFmtId="0" fontId="0" fillId="0" borderId="0" xfId="0" applyFill="1"/>
    <xf numFmtId="0" fontId="3" fillId="0" borderId="7" xfId="0" applyFont="1" applyBorder="1"/>
    <xf numFmtId="0" fontId="3" fillId="0" borderId="7" xfId="0" applyFont="1" applyBorder="1" applyAlignment="1">
      <alignment horizontal="center"/>
    </xf>
    <xf numFmtId="1" fontId="3" fillId="2" borderId="0" xfId="0" applyNumberFormat="1" applyFont="1" applyFill="1"/>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2" borderId="0" xfId="0" applyFont="1" applyFill="1"/>
    <xf numFmtId="9" fontId="7" fillId="2" borderId="0" xfId="3" applyFont="1" applyFill="1"/>
    <xf numFmtId="0" fontId="0" fillId="2" borderId="0" xfId="0" applyFill="1"/>
    <xf numFmtId="3" fontId="3" fillId="0" borderId="7" xfId="0" applyNumberFormat="1" applyFont="1" applyBorder="1"/>
    <xf numFmtId="0" fontId="7" fillId="2" borderId="0" xfId="0" applyFont="1" applyFill="1" applyAlignment="1">
      <alignment horizontal="right"/>
    </xf>
    <xf numFmtId="0" fontId="4" fillId="2" borderId="0" xfId="0" applyFont="1" applyFill="1"/>
    <xf numFmtId="0" fontId="4" fillId="2" borderId="7" xfId="0" applyFont="1" applyFill="1" applyBorder="1" applyAlignment="1">
      <alignment horizontal="center"/>
    </xf>
    <xf numFmtId="0" fontId="3" fillId="2" borderId="8" xfId="0" applyFont="1" applyFill="1" applyBorder="1"/>
    <xf numFmtId="3" fontId="3" fillId="2" borderId="7" xfId="0" applyNumberFormat="1" applyFont="1" applyFill="1" applyBorder="1"/>
    <xf numFmtId="9" fontId="3" fillId="2" borderId="0" xfId="3" applyFont="1" applyFill="1"/>
    <xf numFmtId="0" fontId="3" fillId="2" borderId="7" xfId="0" applyFont="1" applyFill="1" applyBorder="1"/>
    <xf numFmtId="1" fontId="3" fillId="2" borderId="7" xfId="0" applyNumberFormat="1" applyFont="1" applyFill="1" applyBorder="1"/>
    <xf numFmtId="165" fontId="3" fillId="2" borderId="0" xfId="3" applyNumberFormat="1" applyFont="1" applyFill="1" applyAlignment="1">
      <alignment wrapText="1"/>
    </xf>
    <xf numFmtId="165" fontId="7" fillId="2" borderId="0" xfId="3" applyNumberFormat="1" applyFont="1" applyFill="1"/>
    <xf numFmtId="0" fontId="14" fillId="2" borderId="0" xfId="0" applyFont="1" applyFill="1"/>
    <xf numFmtId="0" fontId="3" fillId="0" borderId="1" xfId="0" applyFont="1" applyBorder="1" applyAlignment="1">
      <alignment horizontal="center"/>
    </xf>
    <xf numFmtId="1" fontId="7" fillId="2" borderId="0" xfId="0" applyNumberFormat="1" applyFont="1" applyFill="1"/>
    <xf numFmtId="168" fontId="7" fillId="2" borderId="0" xfId="0" applyNumberFormat="1" applyFont="1" applyFill="1"/>
    <xf numFmtId="0" fontId="3" fillId="2" borderId="0" xfId="0" applyFont="1" applyFill="1"/>
    <xf numFmtId="0" fontId="13" fillId="0" borderId="0" xfId="0" applyFont="1" applyAlignment="1">
      <alignment horizontal="center"/>
    </xf>
    <xf numFmtId="0" fontId="7" fillId="0" borderId="10" xfId="0" applyFont="1" applyBorder="1" applyAlignment="1">
      <alignment horizontal="right" vertical="center" indent="3"/>
    </xf>
    <xf numFmtId="0" fontId="8" fillId="0" borderId="10" xfId="0" applyFont="1" applyBorder="1" applyAlignment="1">
      <alignment horizontal="right" vertical="center" indent="3"/>
    </xf>
    <xf numFmtId="0" fontId="16" fillId="0" borderId="10" xfId="0" applyFont="1" applyBorder="1" applyAlignment="1">
      <alignment horizontal="right" vertical="center" indent="4"/>
    </xf>
    <xf numFmtId="0" fontId="16" fillId="0" borderId="11" xfId="0" applyFont="1" applyBorder="1" applyAlignment="1">
      <alignment horizontal="right" vertical="center" indent="4"/>
    </xf>
    <xf numFmtId="0" fontId="7" fillId="0" borderId="0" xfId="0" applyFont="1" applyBorder="1" applyAlignment="1">
      <alignment horizontal="right" vertical="center" indent="3"/>
    </xf>
    <xf numFmtId="0" fontId="8" fillId="0" borderId="0" xfId="0" applyFont="1" applyBorder="1" applyAlignment="1">
      <alignment horizontal="right" vertical="center" indent="3"/>
    </xf>
    <xf numFmtId="0" fontId="7" fillId="0" borderId="0" xfId="0" applyFont="1" applyBorder="1" applyAlignment="1">
      <alignment horizontal="right" vertical="center" indent="4"/>
    </xf>
    <xf numFmtId="0" fontId="7" fillId="0" borderId="12" xfId="0" applyFont="1" applyBorder="1" applyAlignment="1">
      <alignment horizontal="right" vertical="center" indent="4"/>
    </xf>
    <xf numFmtId="0" fontId="16" fillId="0" borderId="6" xfId="0" applyFont="1" applyBorder="1" applyAlignment="1">
      <alignment horizontal="right" vertical="center" indent="4"/>
    </xf>
    <xf numFmtId="0" fontId="7" fillId="0" borderId="9" xfId="0" applyFont="1" applyBorder="1" applyAlignment="1">
      <alignment horizontal="right" vertical="center" indent="4"/>
    </xf>
    <xf numFmtId="0" fontId="7" fillId="0" borderId="6" xfId="0" applyFont="1" applyBorder="1" applyAlignment="1">
      <alignment horizontal="right" vertical="center" indent="4"/>
    </xf>
    <xf numFmtId="0" fontId="7" fillId="0" borderId="6" xfId="0" applyFont="1" applyBorder="1" applyAlignment="1">
      <alignment horizontal="right" vertical="center" indent="3"/>
    </xf>
    <xf numFmtId="0" fontId="7" fillId="0" borderId="9" xfId="0" applyFont="1" applyBorder="1" applyAlignment="1">
      <alignment horizontal="right" vertical="center" indent="3"/>
    </xf>
    <xf numFmtId="0" fontId="12" fillId="2" borderId="0" xfId="0" applyFont="1" applyFill="1" applyBorder="1"/>
    <xf numFmtId="0" fontId="7" fillId="2" borderId="0" xfId="0" applyFont="1" applyFill="1" applyBorder="1"/>
    <xf numFmtId="0" fontId="7" fillId="2" borderId="0" xfId="0" applyFont="1" applyFill="1" applyBorder="1" applyAlignment="1">
      <alignment horizontal="right" indent="1"/>
    </xf>
    <xf numFmtId="0" fontId="7" fillId="0" borderId="2" xfId="0" applyFont="1" applyBorder="1" applyAlignment="1">
      <alignment horizontal="right" vertical="center" indent="4"/>
    </xf>
    <xf numFmtId="0" fontId="7" fillId="0" borderId="5" xfId="0" applyFont="1" applyBorder="1" applyAlignment="1">
      <alignment horizontal="right" vertical="center" indent="3"/>
    </xf>
    <xf numFmtId="0" fontId="7" fillId="0" borderId="2" xfId="0" applyFont="1" applyBorder="1" applyAlignment="1">
      <alignment horizontal="right" vertical="center" indent="3"/>
    </xf>
    <xf numFmtId="0" fontId="8" fillId="0" borderId="5" xfId="0" applyFont="1" applyBorder="1" applyAlignment="1">
      <alignment horizontal="right" vertical="center" indent="3"/>
    </xf>
    <xf numFmtId="0" fontId="7" fillId="0" borderId="5" xfId="0" applyFont="1" applyBorder="1" applyAlignment="1">
      <alignment horizontal="right" vertical="center" indent="4"/>
    </xf>
    <xf numFmtId="0" fontId="7" fillId="0" borderId="13" xfId="0" applyFont="1" applyBorder="1" applyAlignment="1">
      <alignment horizontal="right" vertical="center" indent="4"/>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wrapText="1"/>
    </xf>
    <xf numFmtId="0" fontId="3" fillId="2" borderId="0" xfId="0" applyFont="1" applyFill="1"/>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8" fillId="2" borderId="0" xfId="0" applyFont="1" applyFill="1" applyAlignment="1">
      <alignment horizontal="left" vertical="top" wrapText="1"/>
    </xf>
    <xf numFmtId="0" fontId="3" fillId="0" borderId="1" xfId="0" applyFont="1" applyBorder="1"/>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11" fillId="2" borderId="0" xfId="0" applyFont="1" applyFill="1" applyAlignment="1">
      <alignment horizontal="left" vertical="center" wrapText="1"/>
    </xf>
    <xf numFmtId="0" fontId="8" fillId="2" borderId="5" xfId="0" applyFont="1" applyFill="1" applyBorder="1" applyAlignment="1">
      <alignment horizontal="left" vertical="top" wrapText="1"/>
    </xf>
    <xf numFmtId="0" fontId="7" fillId="2" borderId="0" xfId="0" applyFont="1" applyFill="1" applyBorder="1" applyAlignment="1">
      <alignment horizontal="left" vertical="center" wrapText="1"/>
    </xf>
    <xf numFmtId="0" fontId="11" fillId="0" borderId="0" xfId="0" applyFont="1" applyAlignment="1">
      <alignment horizontal="left" vertical="top" wrapText="1"/>
    </xf>
    <xf numFmtId="0" fontId="3" fillId="0" borderId="0" xfId="0" applyFont="1" applyAlignment="1">
      <alignment horizontal="left" vertical="top" wrapText="1"/>
    </xf>
  </cellXfs>
  <cellStyles count="5">
    <cellStyle name="Milliers" xfId="4" builtinId="3"/>
    <cellStyle name="Milliers 2" xfId="1"/>
    <cellStyle name="Normal" xfId="0" builtinId="0"/>
    <cellStyle name="Normal 2" xfId="2"/>
    <cellStyle name="Pourcentage" xfId="3" builtinId="5"/>
  </cellStyles>
  <dxfs count="0"/>
  <tableStyles count="0" defaultTableStyle="TableStyleMedium9"/>
  <colors>
    <mruColors>
      <color rgb="FFCC0066"/>
      <color rgb="FFCF1F77"/>
      <color rgb="FFE60847"/>
      <color rgb="FFC1073C"/>
      <color rgb="FFEE2E3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2:L42"/>
  <sheetViews>
    <sheetView showGridLines="0" zoomScale="110" zoomScaleNormal="110" workbookViewId="0">
      <selection activeCell="B26" sqref="B26:I31"/>
    </sheetView>
  </sheetViews>
  <sheetFormatPr baseColWidth="10" defaultColWidth="11.42578125" defaultRowHeight="11.25" x14ac:dyDescent="0.2"/>
  <cols>
    <col min="1" max="1" width="3.28515625" style="14" customWidth="1"/>
    <col min="2" max="5" width="11.42578125" style="14"/>
    <col min="6" max="6" width="10.7109375" style="14" customWidth="1"/>
    <col min="7" max="8" width="11.42578125" style="14"/>
    <col min="9" max="9" width="10.7109375" style="14" customWidth="1"/>
    <col min="10" max="16384" width="11.42578125" style="14"/>
  </cols>
  <sheetData>
    <row r="2" spans="2:9" x14ac:dyDescent="0.2">
      <c r="B2" s="15" t="s">
        <v>239</v>
      </c>
    </row>
    <row r="4" spans="2:9" s="53" customFormat="1" ht="18" customHeight="1" x14ac:dyDescent="0.2">
      <c r="B4" s="77" t="s">
        <v>218</v>
      </c>
      <c r="C4" s="79" t="s">
        <v>221</v>
      </c>
      <c r="D4" s="80"/>
      <c r="E4" s="81"/>
      <c r="F4" s="77" t="s">
        <v>222</v>
      </c>
      <c r="G4" s="79" t="s">
        <v>223</v>
      </c>
      <c r="H4" s="80"/>
      <c r="I4" s="81"/>
    </row>
    <row r="5" spans="2:9" s="53" customFormat="1" ht="15" customHeight="1" x14ac:dyDescent="0.2">
      <c r="B5" s="78"/>
      <c r="C5" s="33" t="s">
        <v>216</v>
      </c>
      <c r="D5" s="33" t="s">
        <v>110</v>
      </c>
      <c r="E5" s="34" t="s">
        <v>219</v>
      </c>
      <c r="F5" s="78"/>
      <c r="G5" s="33" t="s">
        <v>216</v>
      </c>
      <c r="H5" s="33" t="s">
        <v>110</v>
      </c>
      <c r="I5" s="33" t="s">
        <v>219</v>
      </c>
    </row>
    <row r="6" spans="2:9" s="53" customFormat="1" ht="15" customHeight="1" x14ac:dyDescent="0.2">
      <c r="B6" s="65">
        <v>2000</v>
      </c>
      <c r="C6" s="55" t="s">
        <v>248</v>
      </c>
      <c r="D6" s="66" t="s">
        <v>109</v>
      </c>
      <c r="E6" s="56" t="s">
        <v>248</v>
      </c>
      <c r="F6" s="65" t="s">
        <v>109</v>
      </c>
      <c r="G6" s="57"/>
      <c r="H6" s="63"/>
      <c r="I6" s="58"/>
    </row>
    <row r="7" spans="2:9" s="53" customFormat="1" ht="15" customHeight="1" x14ac:dyDescent="0.2">
      <c r="B7" s="64">
        <v>2001</v>
      </c>
      <c r="C7" s="59" t="s">
        <v>249</v>
      </c>
      <c r="D7" s="67" t="s">
        <v>109</v>
      </c>
      <c r="E7" s="60" t="s">
        <v>249</v>
      </c>
      <c r="F7" s="64" t="s">
        <v>109</v>
      </c>
      <c r="G7" s="61">
        <v>-8.8000000000000007</v>
      </c>
      <c r="H7" s="64" t="s">
        <v>109</v>
      </c>
      <c r="I7" s="62">
        <v>-8.8000000000000007</v>
      </c>
    </row>
    <row r="8" spans="2:9" s="53" customFormat="1" ht="15" customHeight="1" x14ac:dyDescent="0.2">
      <c r="B8" s="64">
        <v>2002</v>
      </c>
      <c r="C8" s="59" t="s">
        <v>250</v>
      </c>
      <c r="D8" s="67" t="s">
        <v>109</v>
      </c>
      <c r="E8" s="60" t="s">
        <v>250</v>
      </c>
      <c r="F8" s="64" t="s">
        <v>109</v>
      </c>
      <c r="G8" s="61">
        <v>-2</v>
      </c>
      <c r="H8" s="64" t="s">
        <v>109</v>
      </c>
      <c r="I8" s="62">
        <v>-2</v>
      </c>
    </row>
    <row r="9" spans="2:9" s="53" customFormat="1" ht="15" customHeight="1" x14ac:dyDescent="0.2">
      <c r="B9" s="64">
        <v>2003</v>
      </c>
      <c r="C9" s="59" t="s">
        <v>251</v>
      </c>
      <c r="D9" s="67" t="s">
        <v>109</v>
      </c>
      <c r="E9" s="60" t="s">
        <v>251</v>
      </c>
      <c r="F9" s="64" t="s">
        <v>109</v>
      </c>
      <c r="G9" s="61">
        <v>1.2</v>
      </c>
      <c r="H9" s="64" t="s">
        <v>109</v>
      </c>
      <c r="I9" s="62">
        <v>1.2</v>
      </c>
    </row>
    <row r="10" spans="2:9" s="53" customFormat="1" ht="15" customHeight="1" x14ac:dyDescent="0.2">
      <c r="B10" s="64">
        <v>2004</v>
      </c>
      <c r="C10" s="59" t="s">
        <v>252</v>
      </c>
      <c r="D10" s="67" t="s">
        <v>109</v>
      </c>
      <c r="E10" s="60" t="s">
        <v>252</v>
      </c>
      <c r="F10" s="64" t="s">
        <v>109</v>
      </c>
      <c r="G10" s="61">
        <v>3.6</v>
      </c>
      <c r="H10" s="64" t="s">
        <v>109</v>
      </c>
      <c r="I10" s="62">
        <v>3.6</v>
      </c>
    </row>
    <row r="11" spans="2:9" s="53" customFormat="1" ht="15" customHeight="1" x14ac:dyDescent="0.2">
      <c r="B11" s="64">
        <v>2005</v>
      </c>
      <c r="C11" s="59" t="s">
        <v>253</v>
      </c>
      <c r="D11" s="67" t="s">
        <v>109</v>
      </c>
      <c r="E11" s="60" t="s">
        <v>253</v>
      </c>
      <c r="F11" s="64" t="s">
        <v>109</v>
      </c>
      <c r="G11" s="61">
        <v>2.8</v>
      </c>
      <c r="H11" s="64" t="s">
        <v>109</v>
      </c>
      <c r="I11" s="62">
        <v>2.8</v>
      </c>
    </row>
    <row r="12" spans="2:9" s="53" customFormat="1" ht="15" customHeight="1" x14ac:dyDescent="0.2">
      <c r="B12" s="64">
        <v>2006</v>
      </c>
      <c r="C12" s="59" t="s">
        <v>254</v>
      </c>
      <c r="D12" s="67" t="s">
        <v>255</v>
      </c>
      <c r="E12" s="60" t="s">
        <v>256</v>
      </c>
      <c r="F12" s="64" t="s">
        <v>109</v>
      </c>
      <c r="G12" s="61">
        <v>-3.9</v>
      </c>
      <c r="H12" s="64" t="s">
        <v>109</v>
      </c>
      <c r="I12" s="62">
        <v>1.3</v>
      </c>
    </row>
    <row r="13" spans="2:9" s="53" customFormat="1" ht="15" customHeight="1" x14ac:dyDescent="0.2">
      <c r="B13" s="64">
        <v>2007</v>
      </c>
      <c r="C13" s="59" t="s">
        <v>257</v>
      </c>
      <c r="D13" s="67" t="s">
        <v>258</v>
      </c>
      <c r="E13" s="60" t="s">
        <v>259</v>
      </c>
      <c r="F13" s="64">
        <v>25</v>
      </c>
      <c r="G13" s="61">
        <v>-8.9</v>
      </c>
      <c r="H13" s="64" t="s">
        <v>109</v>
      </c>
      <c r="I13" s="62">
        <v>15.5</v>
      </c>
    </row>
    <row r="14" spans="2:9" s="53" customFormat="1" ht="15" customHeight="1" x14ac:dyDescent="0.2">
      <c r="B14" s="64">
        <v>2008</v>
      </c>
      <c r="C14" s="59" t="s">
        <v>260</v>
      </c>
      <c r="D14" s="67" t="s">
        <v>261</v>
      </c>
      <c r="E14" s="60" t="s">
        <v>262</v>
      </c>
      <c r="F14" s="64">
        <v>42</v>
      </c>
      <c r="G14" s="61">
        <v>-8</v>
      </c>
      <c r="H14" s="64">
        <v>99.3</v>
      </c>
      <c r="I14" s="62">
        <v>19</v>
      </c>
    </row>
    <row r="15" spans="2:9" s="53" customFormat="1" ht="15" customHeight="1" x14ac:dyDescent="0.2">
      <c r="B15" s="64">
        <v>2009</v>
      </c>
      <c r="C15" s="59" t="s">
        <v>263</v>
      </c>
      <c r="D15" s="67" t="s">
        <v>264</v>
      </c>
      <c r="E15" s="60" t="s">
        <v>265</v>
      </c>
      <c r="F15" s="64">
        <v>55</v>
      </c>
      <c r="G15" s="61">
        <v>-9.3000000000000007</v>
      </c>
      <c r="H15" s="64">
        <v>49.8</v>
      </c>
      <c r="I15" s="62">
        <v>15.6</v>
      </c>
    </row>
    <row r="16" spans="2:9" s="53" customFormat="1" ht="15" customHeight="1" x14ac:dyDescent="0.2">
      <c r="B16" s="64">
        <v>2010</v>
      </c>
      <c r="C16" s="59" t="s">
        <v>266</v>
      </c>
      <c r="D16" s="67" t="s">
        <v>267</v>
      </c>
      <c r="E16" s="60" t="s">
        <v>268</v>
      </c>
      <c r="F16" s="64">
        <v>63</v>
      </c>
      <c r="G16" s="61">
        <v>-8.1999999999999993</v>
      </c>
      <c r="H16" s="64">
        <v>28.6</v>
      </c>
      <c r="I16" s="62">
        <v>11.9</v>
      </c>
    </row>
    <row r="17" spans="2:12" s="53" customFormat="1" ht="15" customHeight="1" x14ac:dyDescent="0.2">
      <c r="B17" s="64">
        <v>2011</v>
      </c>
      <c r="C17" s="59" t="s">
        <v>269</v>
      </c>
      <c r="D17" s="67" t="s">
        <v>270</v>
      </c>
      <c r="E17" s="60" t="s">
        <v>271</v>
      </c>
      <c r="F17" s="64">
        <v>68</v>
      </c>
      <c r="G17" s="61">
        <v>-4.9000000000000004</v>
      </c>
      <c r="H17" s="64">
        <v>19.7</v>
      </c>
      <c r="I17" s="62">
        <v>10.5</v>
      </c>
    </row>
    <row r="18" spans="2:12" s="53" customFormat="1" ht="15" customHeight="1" x14ac:dyDescent="0.2">
      <c r="B18" s="64">
        <v>2012</v>
      </c>
      <c r="C18" s="59" t="s">
        <v>272</v>
      </c>
      <c r="D18" s="67" t="s">
        <v>273</v>
      </c>
      <c r="E18" s="60" t="s">
        <v>274</v>
      </c>
      <c r="F18" s="64">
        <v>72</v>
      </c>
      <c r="G18" s="61">
        <v>-6.4</v>
      </c>
      <c r="H18" s="64">
        <v>12.9</v>
      </c>
      <c r="I18" s="62">
        <v>6.7</v>
      </c>
    </row>
    <row r="19" spans="2:12" s="53" customFormat="1" ht="15" customHeight="1" x14ac:dyDescent="0.2">
      <c r="B19" s="64">
        <v>2013</v>
      </c>
      <c r="C19" s="59" t="s">
        <v>275</v>
      </c>
      <c r="D19" s="67" t="s">
        <v>276</v>
      </c>
      <c r="E19" s="60" t="s">
        <v>277</v>
      </c>
      <c r="F19" s="64">
        <v>75</v>
      </c>
      <c r="G19" s="61">
        <v>-6.3</v>
      </c>
      <c r="H19" s="64">
        <v>10.4</v>
      </c>
      <c r="I19" s="62">
        <v>5.7</v>
      </c>
    </row>
    <row r="20" spans="2:12" s="53" customFormat="1" ht="15" customHeight="1" x14ac:dyDescent="0.2">
      <c r="B20" s="64">
        <v>2014</v>
      </c>
      <c r="C20" s="59" t="s">
        <v>278</v>
      </c>
      <c r="D20" s="67" t="s">
        <v>279</v>
      </c>
      <c r="E20" s="60" t="s">
        <v>280</v>
      </c>
      <c r="F20" s="64">
        <v>78</v>
      </c>
      <c r="G20" s="61">
        <v>-5.2</v>
      </c>
      <c r="H20" s="64">
        <v>8.9</v>
      </c>
      <c r="I20" s="62">
        <v>5.4</v>
      </c>
    </row>
    <row r="21" spans="2:12" s="53" customFormat="1" ht="15" customHeight="1" x14ac:dyDescent="0.2">
      <c r="B21" s="64">
        <v>2015</v>
      </c>
      <c r="C21" s="59" t="s">
        <v>281</v>
      </c>
      <c r="D21" s="67" t="s">
        <v>282</v>
      </c>
      <c r="E21" s="60" t="s">
        <v>283</v>
      </c>
      <c r="F21" s="64">
        <v>80</v>
      </c>
      <c r="G21" s="61">
        <v>-5.3</v>
      </c>
      <c r="H21" s="64">
        <v>8</v>
      </c>
      <c r="I21" s="62">
        <v>5</v>
      </c>
    </row>
    <row r="22" spans="2:12" s="53" customFormat="1" ht="15" customHeight="1" x14ac:dyDescent="0.2">
      <c r="B22" s="64">
        <v>2016</v>
      </c>
      <c r="C22" s="59" t="s">
        <v>284</v>
      </c>
      <c r="D22" s="67" t="s">
        <v>285</v>
      </c>
      <c r="E22" s="60" t="s">
        <v>286</v>
      </c>
      <c r="F22" s="64">
        <v>81</v>
      </c>
      <c r="G22" s="61">
        <v>-5</v>
      </c>
      <c r="H22" s="64">
        <v>4.8</v>
      </c>
      <c r="I22" s="62">
        <v>2.8</v>
      </c>
    </row>
    <row r="23" spans="2:12" s="53" customFormat="1" ht="15" customHeight="1" x14ac:dyDescent="0.2">
      <c r="B23" s="64">
        <v>2017</v>
      </c>
      <c r="C23" s="59" t="s">
        <v>287</v>
      </c>
      <c r="D23" s="67" t="s">
        <v>288</v>
      </c>
      <c r="E23" s="60" t="s">
        <v>289</v>
      </c>
      <c r="F23" s="64">
        <v>83</v>
      </c>
      <c r="G23" s="61">
        <v>-5.8</v>
      </c>
      <c r="H23" s="64">
        <v>5.0999999999999996</v>
      </c>
      <c r="I23" s="62">
        <v>3</v>
      </c>
    </row>
    <row r="24" spans="2:12" s="35" customFormat="1" ht="15" customHeight="1" x14ac:dyDescent="0.2">
      <c r="B24" s="71">
        <v>2018</v>
      </c>
      <c r="C24" s="72" t="s">
        <v>290</v>
      </c>
      <c r="D24" s="73" t="s">
        <v>291</v>
      </c>
      <c r="E24" s="74" t="s">
        <v>292</v>
      </c>
      <c r="F24" s="71">
        <v>84</v>
      </c>
      <c r="G24" s="75">
        <v>-5.0999999999999996</v>
      </c>
      <c r="H24" s="71">
        <v>5.5</v>
      </c>
      <c r="I24" s="76">
        <v>3.7</v>
      </c>
    </row>
    <row r="25" spans="2:12" s="53" customFormat="1" ht="15" customHeight="1" x14ac:dyDescent="0.2">
      <c r="B25" s="68"/>
      <c r="C25" s="69"/>
      <c r="D25" s="69"/>
      <c r="E25" s="69"/>
      <c r="F25" s="70"/>
      <c r="G25" s="70"/>
      <c r="H25" s="70"/>
      <c r="I25" s="70"/>
      <c r="J25" s="9"/>
    </row>
    <row r="26" spans="2:12" s="53" customFormat="1" ht="15" customHeight="1" x14ac:dyDescent="0.2">
      <c r="B26" s="82" t="s">
        <v>247</v>
      </c>
      <c r="C26" s="83"/>
      <c r="D26" s="83"/>
      <c r="E26" s="83"/>
      <c r="F26" s="83"/>
      <c r="G26" s="83"/>
      <c r="H26" s="83"/>
      <c r="I26" s="83"/>
    </row>
    <row r="27" spans="2:12" s="53" customFormat="1" ht="16.5" customHeight="1" x14ac:dyDescent="0.2">
      <c r="B27" s="83"/>
      <c r="C27" s="83"/>
      <c r="D27" s="83"/>
      <c r="E27" s="83"/>
      <c r="F27" s="83"/>
      <c r="G27" s="83"/>
      <c r="H27" s="83"/>
      <c r="I27" s="83"/>
    </row>
    <row r="28" spans="2:12" x14ac:dyDescent="0.2">
      <c r="B28" s="83"/>
      <c r="C28" s="83"/>
      <c r="D28" s="83"/>
      <c r="E28" s="83"/>
      <c r="F28" s="83"/>
      <c r="G28" s="83"/>
      <c r="H28" s="83"/>
      <c r="I28" s="83"/>
      <c r="J28" s="53"/>
      <c r="K28" s="53"/>
      <c r="L28" s="53"/>
    </row>
    <row r="29" spans="2:12" ht="3.75" customHeight="1" x14ac:dyDescent="0.2">
      <c r="B29" s="83"/>
      <c r="C29" s="83"/>
      <c r="D29" s="83"/>
      <c r="E29" s="83"/>
      <c r="F29" s="83"/>
      <c r="G29" s="83"/>
      <c r="H29" s="83"/>
      <c r="I29" s="83"/>
    </row>
    <row r="30" spans="2:12" hidden="1" x14ac:dyDescent="0.2">
      <c r="B30" s="83"/>
      <c r="C30" s="83"/>
      <c r="D30" s="83"/>
      <c r="E30" s="83"/>
      <c r="F30" s="83"/>
      <c r="G30" s="83"/>
      <c r="H30" s="83"/>
      <c r="I30" s="83"/>
    </row>
    <row r="31" spans="2:12" hidden="1" x14ac:dyDescent="0.2">
      <c r="B31" s="83"/>
      <c r="C31" s="83"/>
      <c r="D31" s="83"/>
      <c r="E31" s="83"/>
      <c r="F31" s="83"/>
      <c r="G31" s="83"/>
      <c r="H31" s="83"/>
      <c r="I31" s="83"/>
    </row>
    <row r="32" spans="2:12" x14ac:dyDescent="0.2">
      <c r="F32" s="36"/>
    </row>
    <row r="33" spans="6:6" x14ac:dyDescent="0.2">
      <c r="F33" s="36"/>
    </row>
    <row r="34" spans="6:6" x14ac:dyDescent="0.2">
      <c r="F34" s="36"/>
    </row>
    <row r="35" spans="6:6" x14ac:dyDescent="0.2">
      <c r="F35" s="36"/>
    </row>
    <row r="36" spans="6:6" x14ac:dyDescent="0.2">
      <c r="F36" s="36"/>
    </row>
    <row r="37" spans="6:6" x14ac:dyDescent="0.2">
      <c r="F37" s="36"/>
    </row>
    <row r="38" spans="6:6" x14ac:dyDescent="0.2">
      <c r="F38" s="36"/>
    </row>
    <row r="39" spans="6:6" x14ac:dyDescent="0.2">
      <c r="F39" s="36"/>
    </row>
    <row r="40" spans="6:6" x14ac:dyDescent="0.2">
      <c r="F40" s="36"/>
    </row>
    <row r="41" spans="6:6" x14ac:dyDescent="0.2">
      <c r="F41" s="36"/>
    </row>
    <row r="42" spans="6:6" x14ac:dyDescent="0.2">
      <c r="F42" s="36"/>
    </row>
  </sheetData>
  <mergeCells count="5">
    <mergeCell ref="B4:B5"/>
    <mergeCell ref="C4:E4"/>
    <mergeCell ref="F4:F5"/>
    <mergeCell ref="G4:I4"/>
    <mergeCell ref="B26:I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2:T12"/>
  <sheetViews>
    <sheetView zoomScale="110" zoomScaleNormal="110" workbookViewId="0">
      <selection activeCell="B10" sqref="B10:F12"/>
    </sheetView>
  </sheetViews>
  <sheetFormatPr baseColWidth="10" defaultColWidth="10.85546875" defaultRowHeight="11.25" x14ac:dyDescent="0.2"/>
  <cols>
    <col min="1" max="1" width="3.42578125" style="14" customWidth="1"/>
    <col min="2" max="16384" width="10.85546875" style="14"/>
  </cols>
  <sheetData>
    <row r="2" spans="2:20" x14ac:dyDescent="0.2">
      <c r="B2" s="15" t="s">
        <v>245</v>
      </c>
    </row>
    <row r="4" spans="2:20" x14ac:dyDescent="0.2">
      <c r="R4" s="19" t="s">
        <v>224</v>
      </c>
    </row>
    <row r="5" spans="2:20" x14ac:dyDescent="0.2">
      <c r="B5" s="12"/>
      <c r="C5" s="31">
        <v>2001</v>
      </c>
      <c r="D5" s="31">
        <v>2002</v>
      </c>
      <c r="E5" s="31">
        <v>2003</v>
      </c>
      <c r="F5" s="31">
        <v>2004</v>
      </c>
      <c r="G5" s="31">
        <v>2005</v>
      </c>
      <c r="H5" s="31">
        <v>2006</v>
      </c>
      <c r="I5" s="31">
        <v>2007</v>
      </c>
      <c r="J5" s="31">
        <v>2008</v>
      </c>
      <c r="K5" s="31">
        <v>2009</v>
      </c>
      <c r="L5" s="31">
        <v>2010</v>
      </c>
      <c r="M5" s="31">
        <v>2011</v>
      </c>
      <c r="N5" s="31">
        <v>2012</v>
      </c>
      <c r="O5" s="31">
        <v>2013</v>
      </c>
      <c r="P5" s="31">
        <v>2014</v>
      </c>
      <c r="Q5" s="31">
        <v>2015</v>
      </c>
      <c r="R5" s="31">
        <v>2016</v>
      </c>
      <c r="S5" s="31">
        <v>2017</v>
      </c>
      <c r="T5" s="31">
        <v>2018</v>
      </c>
    </row>
    <row r="6" spans="2:20" x14ac:dyDescent="0.2">
      <c r="B6" s="30" t="s">
        <v>216</v>
      </c>
      <c r="C6" s="38">
        <v>884.11629765592306</v>
      </c>
      <c r="D6" s="38">
        <v>854.88270142422789</v>
      </c>
      <c r="E6" s="38">
        <v>860.15244325435947</v>
      </c>
      <c r="F6" s="38">
        <v>859.83549003735129</v>
      </c>
      <c r="G6" s="38">
        <v>884.17042209306567</v>
      </c>
      <c r="H6" s="38">
        <v>879.45578037234475</v>
      </c>
      <c r="I6" s="38">
        <v>796.92439715936939</v>
      </c>
      <c r="J6" s="38">
        <v>711.68821988430363</v>
      </c>
      <c r="K6" s="38">
        <v>659.6258578608373</v>
      </c>
      <c r="L6" s="38">
        <v>607.93200975895274</v>
      </c>
      <c r="M6" s="38">
        <v>572.0858256722662</v>
      </c>
      <c r="N6" s="38">
        <v>536.88446747749435</v>
      </c>
      <c r="O6" s="38">
        <v>512.39448369039951</v>
      </c>
      <c r="P6" s="38">
        <v>484.00862105313166</v>
      </c>
      <c r="Q6" s="38">
        <v>460.88225024061882</v>
      </c>
      <c r="R6" s="38">
        <v>441.11686648444913</v>
      </c>
      <c r="S6" s="38">
        <v>412.35995024927189</v>
      </c>
      <c r="T6" s="38">
        <v>387.47986625000004</v>
      </c>
    </row>
    <row r="7" spans="2:20" x14ac:dyDescent="0.2">
      <c r="B7" s="30" t="s">
        <v>110</v>
      </c>
      <c r="C7" s="38">
        <v>0</v>
      </c>
      <c r="D7" s="38">
        <v>0</v>
      </c>
      <c r="E7" s="38">
        <v>0</v>
      </c>
      <c r="F7" s="38">
        <v>0</v>
      </c>
      <c r="G7" s="38">
        <v>0</v>
      </c>
      <c r="H7" s="38">
        <v>107.28012856229348</v>
      </c>
      <c r="I7" s="38">
        <v>310.2183168598246</v>
      </c>
      <c r="J7" s="38">
        <v>627.57303364945381</v>
      </c>
      <c r="K7" s="38">
        <v>939.01520585383855</v>
      </c>
      <c r="L7" s="38">
        <v>1190.5762744244646</v>
      </c>
      <c r="M7" s="38">
        <v>1346.3391422866866</v>
      </c>
      <c r="N7" s="38">
        <v>1487.7082587343455</v>
      </c>
      <c r="O7" s="38">
        <v>1590.461792406139</v>
      </c>
      <c r="P7" s="38">
        <v>1677.8337294642211</v>
      </c>
      <c r="Q7" s="38">
        <v>1777.6688169837089</v>
      </c>
      <c r="R7" s="38">
        <v>1889.0475149110366</v>
      </c>
      <c r="S7" s="38">
        <v>1966.785104460143</v>
      </c>
      <c r="T7" s="38">
        <v>2037.8417059300009</v>
      </c>
    </row>
    <row r="8" spans="2:20" x14ac:dyDescent="0.2">
      <c r="B8" s="30" t="s">
        <v>1</v>
      </c>
      <c r="C8" s="38">
        <v>884.11629765592306</v>
      </c>
      <c r="D8" s="38">
        <v>854.88270142422789</v>
      </c>
      <c r="E8" s="38">
        <v>860.15244325435947</v>
      </c>
      <c r="F8" s="38">
        <v>859.83549003735129</v>
      </c>
      <c r="G8" s="38">
        <v>884.17042209306567</v>
      </c>
      <c r="H8" s="38">
        <v>986.73590893463825</v>
      </c>
      <c r="I8" s="38">
        <v>1107.142714019194</v>
      </c>
      <c r="J8" s="38">
        <v>1339.2612535337576</v>
      </c>
      <c r="K8" s="38">
        <v>1598.6410637146757</v>
      </c>
      <c r="L8" s="38">
        <v>1798.5082841834173</v>
      </c>
      <c r="M8" s="38">
        <v>1918.4249679589529</v>
      </c>
      <c r="N8" s="38">
        <v>2024.5927262118398</v>
      </c>
      <c r="O8" s="38">
        <v>2102.8562760965387</v>
      </c>
      <c r="P8" s="38">
        <v>2161.8423505173528</v>
      </c>
      <c r="Q8" s="38">
        <v>2238.5510672243277</v>
      </c>
      <c r="R8" s="38">
        <v>2330.1643813954856</v>
      </c>
      <c r="S8" s="38">
        <v>2379.1450547094146</v>
      </c>
      <c r="T8" s="38">
        <v>2425.3215721800011</v>
      </c>
    </row>
    <row r="10" spans="2:20" x14ac:dyDescent="0.2">
      <c r="B10" s="84" t="s">
        <v>246</v>
      </c>
      <c r="C10" s="85"/>
      <c r="D10" s="85"/>
      <c r="E10" s="85"/>
      <c r="F10" s="85"/>
    </row>
    <row r="11" spans="2:20" x14ac:dyDescent="0.2">
      <c r="B11" s="85"/>
      <c r="C11" s="85"/>
      <c r="D11" s="85"/>
      <c r="E11" s="85"/>
      <c r="F11" s="85"/>
    </row>
    <row r="12" spans="2:20" x14ac:dyDescent="0.2">
      <c r="B12" s="85"/>
      <c r="C12" s="85"/>
      <c r="D12" s="85"/>
      <c r="E12" s="85"/>
      <c r="F12" s="85"/>
    </row>
  </sheetData>
  <mergeCells count="1">
    <mergeCell ref="B10:F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O41"/>
  <sheetViews>
    <sheetView zoomScale="110" zoomScaleNormal="110" workbookViewId="0">
      <selection activeCell="B11" sqref="B11:K13"/>
    </sheetView>
  </sheetViews>
  <sheetFormatPr baseColWidth="10" defaultColWidth="11.42578125" defaultRowHeight="11.25" x14ac:dyDescent="0.2"/>
  <cols>
    <col min="1" max="1" width="3.42578125" style="14" customWidth="1"/>
    <col min="2" max="2" width="18.42578125" style="14" customWidth="1"/>
    <col min="3" max="3" width="12.42578125" style="14" bestFit="1" customWidth="1"/>
    <col min="4" max="6" width="11.85546875" style="14" bestFit="1" customWidth="1"/>
    <col min="7" max="13" width="11.42578125" style="14" bestFit="1"/>
    <col min="14" max="14" width="10.140625" style="14" customWidth="1"/>
    <col min="15" max="16384" width="11.42578125" style="14"/>
  </cols>
  <sheetData>
    <row r="1" spans="2:15" x14ac:dyDescent="0.2">
      <c r="B1" s="15"/>
    </row>
    <row r="2" spans="2:15" ht="20.100000000000001" customHeight="1" x14ac:dyDescent="0.2">
      <c r="B2" s="89" t="s">
        <v>244</v>
      </c>
      <c r="C2" s="89"/>
      <c r="D2" s="89"/>
      <c r="E2" s="89"/>
      <c r="F2" s="89"/>
      <c r="G2" s="89"/>
      <c r="H2" s="89"/>
    </row>
    <row r="3" spans="2:15" x14ac:dyDescent="0.2">
      <c r="B3" s="15"/>
    </row>
    <row r="4" spans="2:15" x14ac:dyDescent="0.2">
      <c r="M4" s="39"/>
    </row>
    <row r="5" spans="2:15" s="8" customFormat="1" x14ac:dyDescent="0.2">
      <c r="B5" s="40"/>
      <c r="C5" s="41" t="s">
        <v>208</v>
      </c>
      <c r="D5" s="41" t="s">
        <v>209</v>
      </c>
      <c r="E5" s="41" t="s">
        <v>210</v>
      </c>
      <c r="F5" s="41" t="s">
        <v>211</v>
      </c>
      <c r="G5" s="41" t="s">
        <v>212</v>
      </c>
      <c r="H5" s="41" t="s">
        <v>213</v>
      </c>
      <c r="I5" s="41" t="s">
        <v>214</v>
      </c>
      <c r="J5" s="41" t="s">
        <v>215</v>
      </c>
      <c r="K5" s="41" t="s">
        <v>217</v>
      </c>
      <c r="L5" s="41" t="s">
        <v>108</v>
      </c>
      <c r="M5" s="41">
        <v>2017</v>
      </c>
      <c r="N5" s="41">
        <v>2018</v>
      </c>
    </row>
    <row r="6" spans="2:15" s="8" customFormat="1" x14ac:dyDescent="0.2">
      <c r="B6" s="42" t="s">
        <v>2</v>
      </c>
      <c r="C6" s="43">
        <v>6357.9743276172849</v>
      </c>
      <c r="D6" s="43">
        <v>6202.5894944183055</v>
      </c>
      <c r="E6" s="43">
        <v>6290.6283978965675</v>
      </c>
      <c r="F6" s="43">
        <v>6354.0368821910588</v>
      </c>
      <c r="G6" s="43">
        <v>6402.4646425707424</v>
      </c>
      <c r="H6" s="43">
        <v>6365.9044609751818</v>
      </c>
      <c r="I6" s="43">
        <v>6487.4842836393036</v>
      </c>
      <c r="J6" s="43">
        <v>6504.3120005527444</v>
      </c>
      <c r="K6" s="43">
        <v>6537.4759780792328</v>
      </c>
      <c r="L6" s="43">
        <v>6596.9292249457749</v>
      </c>
      <c r="M6" s="43">
        <v>6519.267226580323</v>
      </c>
      <c r="N6" s="43">
        <v>6480.1382431641441</v>
      </c>
    </row>
    <row r="7" spans="2:15" s="8" customFormat="1" x14ac:dyDescent="0.2">
      <c r="B7" s="42" t="s">
        <v>110</v>
      </c>
      <c r="C7" s="43">
        <v>13086.619568016222</v>
      </c>
      <c r="D7" s="43">
        <v>10421.338984547556</v>
      </c>
      <c r="E7" s="43">
        <v>9376.8837680066572</v>
      </c>
      <c r="F7" s="43">
        <v>8673.3076982018138</v>
      </c>
      <c r="G7" s="43">
        <v>7934.6244513857728</v>
      </c>
      <c r="H7" s="43">
        <v>7558.3601987219663</v>
      </c>
      <c r="I7" s="43">
        <v>7241.1716019337828</v>
      </c>
      <c r="J7" s="43">
        <v>6968.0374162723574</v>
      </c>
      <c r="K7" s="43">
        <v>6809.8044861286971</v>
      </c>
      <c r="L7" s="43">
        <v>6805.9804469389592</v>
      </c>
      <c r="M7" s="43">
        <v>6752.5045000219488</v>
      </c>
      <c r="N7" s="43">
        <v>6645.4104819438226</v>
      </c>
      <c r="O7" s="44"/>
    </row>
    <row r="8" spans="2:15" s="8" customFormat="1" x14ac:dyDescent="0.2">
      <c r="B8" s="42" t="s">
        <v>3</v>
      </c>
      <c r="C8" s="43">
        <v>7428.1199887230177</v>
      </c>
      <c r="D8" s="43">
        <v>7654.6492124437091</v>
      </c>
      <c r="E8" s="43">
        <v>7798.2490912911007</v>
      </c>
      <c r="F8" s="43">
        <v>7720.7255954007169</v>
      </c>
      <c r="G8" s="43">
        <v>7406.1025736448755</v>
      </c>
      <c r="H8" s="43">
        <v>7200.6769151850667</v>
      </c>
      <c r="I8" s="43">
        <v>7041.8311890944233</v>
      </c>
      <c r="J8" s="43">
        <v>6858.5607409732211</v>
      </c>
      <c r="K8" s="43">
        <v>6751.8973868455705</v>
      </c>
      <c r="L8" s="43">
        <v>6765.3949242662702</v>
      </c>
      <c r="M8" s="43">
        <v>6710.8909362219756</v>
      </c>
      <c r="N8" s="43">
        <v>6618.442326708494</v>
      </c>
    </row>
    <row r="9" spans="2:15" s="8" customFormat="1" x14ac:dyDescent="0.2">
      <c r="B9" s="45" t="s">
        <v>0</v>
      </c>
      <c r="C9" s="46">
        <v>619.00999906025152</v>
      </c>
      <c r="D9" s="46">
        <v>637.88743437030905</v>
      </c>
      <c r="E9" s="46">
        <v>649.85409094092506</v>
      </c>
      <c r="F9" s="46">
        <v>643.39379961672637</v>
      </c>
      <c r="G9" s="46">
        <v>617.17521447040633</v>
      </c>
      <c r="H9" s="46">
        <v>600.05640959875552</v>
      </c>
      <c r="I9" s="46">
        <v>586.81926575786861</v>
      </c>
      <c r="J9" s="46">
        <v>571.54672841443505</v>
      </c>
      <c r="K9" s="46">
        <v>562.65811557046425</v>
      </c>
      <c r="L9" s="46">
        <v>563.78291035552252</v>
      </c>
      <c r="M9" s="46">
        <v>559.2409113518313</v>
      </c>
      <c r="N9" s="46">
        <v>551.5368605590412</v>
      </c>
    </row>
    <row r="10" spans="2:15" x14ac:dyDescent="0.2">
      <c r="B10" s="8"/>
      <c r="C10" s="32"/>
      <c r="D10" s="32"/>
      <c r="E10" s="32"/>
      <c r="F10" s="32"/>
      <c r="G10" s="32"/>
      <c r="H10" s="32"/>
      <c r="I10" s="32"/>
      <c r="J10" s="32"/>
      <c r="K10" s="32"/>
      <c r="L10" s="32"/>
      <c r="M10" s="32"/>
    </row>
    <row r="11" spans="2:15" ht="18.75" customHeight="1" x14ac:dyDescent="0.2">
      <c r="B11" s="87" t="s">
        <v>294</v>
      </c>
      <c r="C11" s="88"/>
      <c r="D11" s="88"/>
      <c r="E11" s="88"/>
      <c r="F11" s="88"/>
      <c r="G11" s="88"/>
      <c r="H11" s="88"/>
      <c r="I11" s="88"/>
      <c r="J11" s="88"/>
      <c r="K11" s="88"/>
    </row>
    <row r="12" spans="2:15" x14ac:dyDescent="0.2">
      <c r="B12" s="88"/>
      <c r="C12" s="88"/>
      <c r="D12" s="88"/>
      <c r="E12" s="88"/>
      <c r="F12" s="88"/>
      <c r="G12" s="88"/>
      <c r="H12" s="88"/>
      <c r="I12" s="88"/>
      <c r="J12" s="88"/>
      <c r="K12" s="88"/>
      <c r="L12" s="47"/>
      <c r="M12" s="47"/>
    </row>
    <row r="13" spans="2:15" ht="33" customHeight="1" x14ac:dyDescent="0.2">
      <c r="B13" s="88"/>
      <c r="C13" s="88"/>
      <c r="D13" s="88"/>
      <c r="E13" s="88"/>
      <c r="F13" s="88"/>
      <c r="G13" s="88"/>
      <c r="H13" s="88"/>
      <c r="I13" s="88"/>
      <c r="J13" s="88"/>
      <c r="K13" s="88"/>
      <c r="L13" s="48"/>
      <c r="M13" s="48"/>
      <c r="N13" s="48"/>
    </row>
    <row r="14" spans="2:15" x14ac:dyDescent="0.2">
      <c r="K14" s="48"/>
      <c r="L14" s="48"/>
      <c r="M14" s="48"/>
      <c r="N14" s="48"/>
    </row>
    <row r="15" spans="2:15" x14ac:dyDescent="0.2">
      <c r="K15" s="48"/>
      <c r="L15" s="48"/>
      <c r="M15" s="48"/>
      <c r="N15" s="48"/>
    </row>
    <row r="35" spans="2:14" x14ac:dyDescent="0.2">
      <c r="N35" s="52"/>
    </row>
    <row r="36" spans="2:14" x14ac:dyDescent="0.2">
      <c r="N36" s="51"/>
    </row>
    <row r="37" spans="2:14" x14ac:dyDescent="0.2">
      <c r="N37" s="51"/>
    </row>
    <row r="38" spans="2:14" x14ac:dyDescent="0.2">
      <c r="N38" s="51"/>
    </row>
    <row r="39" spans="2:14" x14ac:dyDescent="0.2">
      <c r="B39" s="86"/>
      <c r="C39" s="86"/>
      <c r="D39" s="86"/>
      <c r="E39" s="86"/>
      <c r="F39" s="86"/>
      <c r="G39" s="86"/>
      <c r="H39" s="86"/>
      <c r="I39" s="86"/>
      <c r="N39" s="51"/>
    </row>
    <row r="40" spans="2:14" ht="15" x14ac:dyDescent="0.25">
      <c r="C40" s="37"/>
      <c r="D40" s="37"/>
      <c r="E40" s="37"/>
      <c r="F40" s="37"/>
      <c r="G40" s="37"/>
      <c r="H40" s="37"/>
      <c r="I40" s="37"/>
      <c r="N40" s="51"/>
    </row>
    <row r="41" spans="2:14" ht="15" x14ac:dyDescent="0.25">
      <c r="C41" s="37"/>
      <c r="D41" s="37"/>
      <c r="E41" s="37"/>
      <c r="F41" s="37"/>
      <c r="G41" s="37"/>
      <c r="H41" s="37"/>
      <c r="I41" s="37"/>
      <c r="N41" s="51"/>
    </row>
  </sheetData>
  <mergeCells count="3">
    <mergeCell ref="B39:I39"/>
    <mergeCell ref="B11:K13"/>
    <mergeCell ref="B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Q115"/>
  <sheetViews>
    <sheetView showGridLines="0" zoomScale="110" zoomScaleNormal="110" zoomScalePageLayoutView="200" workbookViewId="0">
      <selection activeCell="F6" sqref="F6:L10"/>
    </sheetView>
  </sheetViews>
  <sheetFormatPr baseColWidth="10" defaultRowHeight="15" x14ac:dyDescent="0.25"/>
  <cols>
    <col min="1" max="1" width="3.28515625" customWidth="1"/>
    <col min="3" max="3" width="19.140625" bestFit="1" customWidth="1"/>
    <col min="7" max="7" width="14.42578125" customWidth="1"/>
    <col min="12" max="12" width="22.85546875" customWidth="1"/>
  </cols>
  <sheetData>
    <row r="1" spans="2:17" ht="11.25" customHeight="1" x14ac:dyDescent="0.25"/>
    <row r="2" spans="2:17" x14ac:dyDescent="0.25">
      <c r="B2" s="28" t="s">
        <v>243</v>
      </c>
      <c r="P2" s="1"/>
    </row>
    <row r="4" spans="2:17" s="1" customFormat="1" ht="15" customHeight="1" x14ac:dyDescent="0.2">
      <c r="B4" s="90" t="s">
        <v>4</v>
      </c>
      <c r="C4" s="90"/>
      <c r="D4" s="50" t="s">
        <v>5</v>
      </c>
    </row>
    <row r="5" spans="2:17" s="1" customFormat="1" ht="15" customHeight="1" x14ac:dyDescent="0.2">
      <c r="B5" s="2" t="s">
        <v>9</v>
      </c>
      <c r="C5" s="2" t="s">
        <v>111</v>
      </c>
      <c r="D5" s="3">
        <v>5.0456978988009569</v>
      </c>
      <c r="E5" s="20"/>
    </row>
    <row r="6" spans="2:17" s="1" customFormat="1" ht="15" customHeight="1" x14ac:dyDescent="0.25">
      <c r="B6" s="2" t="s">
        <v>10</v>
      </c>
      <c r="C6" s="2" t="s">
        <v>112</v>
      </c>
      <c r="D6" s="3">
        <v>5.9720447827763206</v>
      </c>
      <c r="E6" s="20"/>
      <c r="F6" s="96" t="s">
        <v>295</v>
      </c>
      <c r="G6" s="97"/>
      <c r="H6" s="97"/>
      <c r="I6" s="97"/>
      <c r="J6" s="97"/>
      <c r="K6" s="97"/>
      <c r="L6" s="97"/>
      <c r="M6" s="54"/>
      <c r="N6" s="54"/>
      <c r="O6" s="54"/>
      <c r="P6" s="54"/>
      <c r="Q6" s="54"/>
    </row>
    <row r="7" spans="2:17" s="1" customFormat="1" ht="15" customHeight="1" x14ac:dyDescent="0.2">
      <c r="B7" s="2" t="s">
        <v>11</v>
      </c>
      <c r="C7" s="2" t="s">
        <v>113</v>
      </c>
      <c r="D7" s="3">
        <v>6.5935580937424136</v>
      </c>
      <c r="E7" s="20"/>
      <c r="F7" s="97"/>
      <c r="G7" s="97"/>
      <c r="H7" s="97"/>
      <c r="I7" s="97"/>
      <c r="J7" s="97"/>
      <c r="K7" s="97"/>
      <c r="L7" s="97"/>
    </row>
    <row r="8" spans="2:17" s="1" customFormat="1" ht="15" customHeight="1" x14ac:dyDescent="0.2">
      <c r="B8" s="2" t="s">
        <v>12</v>
      </c>
      <c r="C8" s="2" t="s">
        <v>114</v>
      </c>
      <c r="D8" s="3">
        <v>5.5082715068277084</v>
      </c>
      <c r="E8" s="20"/>
      <c r="F8" s="97"/>
      <c r="G8" s="97"/>
      <c r="H8" s="97"/>
      <c r="I8" s="97"/>
      <c r="J8" s="97"/>
      <c r="K8" s="97"/>
      <c r="L8" s="97"/>
    </row>
    <row r="9" spans="2:17" s="1" customFormat="1" ht="15" customHeight="1" x14ac:dyDescent="0.2">
      <c r="B9" s="2" t="s">
        <v>13</v>
      </c>
      <c r="C9" s="2" t="s">
        <v>115</v>
      </c>
      <c r="D9" s="3">
        <v>5.1464514899294747</v>
      </c>
      <c r="E9" s="20"/>
      <c r="F9" s="97"/>
      <c r="G9" s="97"/>
      <c r="H9" s="97"/>
      <c r="I9" s="97"/>
      <c r="J9" s="97"/>
      <c r="K9" s="97"/>
      <c r="L9" s="97"/>
    </row>
    <row r="10" spans="2:17" s="1" customFormat="1" ht="15" customHeight="1" x14ac:dyDescent="0.2">
      <c r="B10" s="2" t="s">
        <v>14</v>
      </c>
      <c r="C10" s="2" t="s">
        <v>116</v>
      </c>
      <c r="D10" s="3">
        <v>7.9106970203041227</v>
      </c>
      <c r="E10" s="20"/>
      <c r="F10" s="97"/>
      <c r="G10" s="97"/>
      <c r="H10" s="97"/>
      <c r="I10" s="97"/>
      <c r="J10" s="97"/>
      <c r="K10" s="97"/>
      <c r="L10" s="97"/>
    </row>
    <row r="11" spans="2:17" s="1" customFormat="1" ht="15" customHeight="1" x14ac:dyDescent="0.2">
      <c r="B11" s="2" t="s">
        <v>15</v>
      </c>
      <c r="C11" s="2" t="s">
        <v>117</v>
      </c>
      <c r="D11" s="3">
        <v>5.4305710828981431</v>
      </c>
      <c r="E11" s="20"/>
    </row>
    <row r="12" spans="2:17" s="1" customFormat="1" ht="15" customHeight="1" x14ac:dyDescent="0.2">
      <c r="B12" s="2" t="s">
        <v>16</v>
      </c>
      <c r="C12" s="2" t="s">
        <v>118</v>
      </c>
      <c r="D12" s="3">
        <v>6.9394208324321909</v>
      </c>
      <c r="E12" s="20"/>
    </row>
    <row r="13" spans="2:17" s="1" customFormat="1" ht="15" customHeight="1" x14ac:dyDescent="0.2">
      <c r="B13" s="2" t="s">
        <v>17</v>
      </c>
      <c r="C13" s="2" t="s">
        <v>119</v>
      </c>
      <c r="D13" s="3">
        <v>5.7675941080196402</v>
      </c>
      <c r="E13" s="20"/>
    </row>
    <row r="14" spans="2:17" s="1" customFormat="1" ht="15" customHeight="1" x14ac:dyDescent="0.2">
      <c r="B14" s="2" t="s">
        <v>18</v>
      </c>
      <c r="C14" s="2" t="s">
        <v>120</v>
      </c>
      <c r="D14" s="3">
        <v>5.1957182895089069</v>
      </c>
      <c r="E14" s="20"/>
    </row>
    <row r="15" spans="2:17" s="1" customFormat="1" ht="15" customHeight="1" x14ac:dyDescent="0.2">
      <c r="B15" s="2" t="s">
        <v>19</v>
      </c>
      <c r="C15" s="2" t="s">
        <v>121</v>
      </c>
      <c r="D15" s="3">
        <v>10.986439748051488</v>
      </c>
      <c r="E15" s="20"/>
    </row>
    <row r="16" spans="2:17" s="1" customFormat="1" ht="15" customHeight="1" x14ac:dyDescent="0.2">
      <c r="B16" s="2" t="s">
        <v>20</v>
      </c>
      <c r="C16" s="2" t="s">
        <v>122</v>
      </c>
      <c r="D16" s="3">
        <v>6.8244690584600809</v>
      </c>
      <c r="E16" s="20"/>
    </row>
    <row r="17" spans="2:5" s="1" customFormat="1" ht="15" customHeight="1" x14ac:dyDescent="0.2">
      <c r="B17" s="2" t="s">
        <v>21</v>
      </c>
      <c r="C17" s="2" t="s">
        <v>123</v>
      </c>
      <c r="D17" s="3">
        <v>4.7745185730692343</v>
      </c>
      <c r="E17" s="20"/>
    </row>
    <row r="18" spans="2:5" s="1" customFormat="1" ht="15" customHeight="1" x14ac:dyDescent="0.2">
      <c r="B18" s="2" t="s">
        <v>22</v>
      </c>
      <c r="C18" s="2" t="s">
        <v>124</v>
      </c>
      <c r="D18" s="3">
        <v>4.7367151746735923</v>
      </c>
      <c r="E18" s="20"/>
    </row>
    <row r="19" spans="2:5" s="1" customFormat="1" ht="15" customHeight="1" x14ac:dyDescent="0.2">
      <c r="B19" s="2" t="s">
        <v>23</v>
      </c>
      <c r="C19" s="2" t="s">
        <v>125</v>
      </c>
      <c r="D19" s="3">
        <v>6.8318569279625612</v>
      </c>
      <c r="E19" s="20"/>
    </row>
    <row r="20" spans="2:5" s="1" customFormat="1" ht="15" customHeight="1" x14ac:dyDescent="0.2">
      <c r="B20" s="2" t="s">
        <v>24</v>
      </c>
      <c r="C20" s="2" t="s">
        <v>126</v>
      </c>
      <c r="D20" s="3">
        <v>6.6238992343619065</v>
      </c>
      <c r="E20" s="20"/>
    </row>
    <row r="21" spans="2:5" s="1" customFormat="1" ht="15" customHeight="1" x14ac:dyDescent="0.2">
      <c r="B21" s="2" t="s">
        <v>25</v>
      </c>
      <c r="C21" s="2" t="s">
        <v>127</v>
      </c>
      <c r="D21" s="3">
        <v>6.5862573778153308</v>
      </c>
      <c r="E21" s="20"/>
    </row>
    <row r="22" spans="2:5" s="1" customFormat="1" ht="15" customHeight="1" x14ac:dyDescent="0.2">
      <c r="B22" s="2" t="s">
        <v>26</v>
      </c>
      <c r="C22" s="2" t="s">
        <v>128</v>
      </c>
      <c r="D22" s="3">
        <v>8.9814752892396168</v>
      </c>
      <c r="E22" s="20"/>
    </row>
    <row r="23" spans="2:5" s="1" customFormat="1" ht="15" customHeight="1" x14ac:dyDescent="0.2">
      <c r="B23" s="2" t="s">
        <v>27</v>
      </c>
      <c r="C23" s="2" t="s">
        <v>129</v>
      </c>
      <c r="D23" s="3">
        <v>3.4915099431228462</v>
      </c>
      <c r="E23" s="20"/>
    </row>
    <row r="24" spans="2:5" s="1" customFormat="1" ht="15" customHeight="1" x14ac:dyDescent="0.2">
      <c r="B24" s="2" t="s">
        <v>225</v>
      </c>
      <c r="C24" s="2" t="s">
        <v>226</v>
      </c>
      <c r="D24" s="3">
        <v>10.376104510560555</v>
      </c>
      <c r="E24" s="20"/>
    </row>
    <row r="25" spans="2:5" s="1" customFormat="1" ht="15" customHeight="1" x14ac:dyDescent="0.2">
      <c r="B25" s="2" t="s">
        <v>28</v>
      </c>
      <c r="C25" s="2" t="s">
        <v>130</v>
      </c>
      <c r="D25" s="3">
        <v>6.0659245050224353</v>
      </c>
      <c r="E25" s="20"/>
    </row>
    <row r="26" spans="2:5" s="1" customFormat="1" ht="15" customHeight="1" x14ac:dyDescent="0.2">
      <c r="B26" s="2" t="s">
        <v>29</v>
      </c>
      <c r="C26" s="2" t="s">
        <v>131</v>
      </c>
      <c r="D26" s="3">
        <v>5.124496297672799</v>
      </c>
      <c r="E26" s="20"/>
    </row>
    <row r="27" spans="2:5" s="1" customFormat="1" ht="15" customHeight="1" x14ac:dyDescent="0.2">
      <c r="B27" s="2" t="s">
        <v>30</v>
      </c>
      <c r="C27" s="2" t="s">
        <v>132</v>
      </c>
      <c r="D27" s="3">
        <v>7.2947185895738489</v>
      </c>
      <c r="E27" s="20"/>
    </row>
    <row r="28" spans="2:5" s="1" customFormat="1" ht="15" customHeight="1" x14ac:dyDescent="0.2">
      <c r="B28" s="2" t="s">
        <v>31</v>
      </c>
      <c r="C28" s="2" t="s">
        <v>133</v>
      </c>
      <c r="D28" s="3">
        <v>5.0517979963476867</v>
      </c>
      <c r="E28" s="20"/>
    </row>
    <row r="29" spans="2:5" s="1" customFormat="1" ht="15" customHeight="1" x14ac:dyDescent="0.2">
      <c r="B29" s="2" t="s">
        <v>32</v>
      </c>
      <c r="C29" s="2" t="s">
        <v>134</v>
      </c>
      <c r="D29" s="3">
        <v>8.6041356198610597</v>
      </c>
      <c r="E29" s="20"/>
    </row>
    <row r="30" spans="2:5" s="1" customFormat="1" ht="15" customHeight="1" x14ac:dyDescent="0.2">
      <c r="B30" s="2" t="s">
        <v>33</v>
      </c>
      <c r="C30" s="2" t="s">
        <v>135</v>
      </c>
      <c r="D30" s="3">
        <v>7.382611265532554</v>
      </c>
      <c r="E30" s="20"/>
    </row>
    <row r="31" spans="2:5" s="1" customFormat="1" ht="15" customHeight="1" x14ac:dyDescent="0.2">
      <c r="B31" s="2" t="s">
        <v>34</v>
      </c>
      <c r="C31" s="2" t="s">
        <v>136</v>
      </c>
      <c r="D31" s="3">
        <v>6.5066146979986303</v>
      </c>
      <c r="E31" s="20"/>
    </row>
    <row r="32" spans="2:5" s="1" customFormat="1" ht="15" customHeight="1" x14ac:dyDescent="0.2">
      <c r="B32" s="2" t="s">
        <v>35</v>
      </c>
      <c r="C32" s="2" t="s">
        <v>137</v>
      </c>
      <c r="D32" s="3">
        <v>5.1657998983548801</v>
      </c>
      <c r="E32" s="20"/>
    </row>
    <row r="33" spans="2:6" s="1" customFormat="1" ht="15" customHeight="1" x14ac:dyDescent="0.2">
      <c r="B33" s="2" t="s">
        <v>36</v>
      </c>
      <c r="C33" s="2" t="s">
        <v>138</v>
      </c>
      <c r="D33" s="3">
        <v>6.8949479296971008</v>
      </c>
      <c r="E33" s="20"/>
    </row>
    <row r="34" spans="2:6" s="1" customFormat="1" ht="15" customHeight="1" x14ac:dyDescent="0.2">
      <c r="B34" s="2" t="s">
        <v>37</v>
      </c>
      <c r="C34" s="2" t="s">
        <v>139</v>
      </c>
      <c r="D34" s="3">
        <v>4.8276720502281334</v>
      </c>
      <c r="E34" s="20"/>
    </row>
    <row r="35" spans="2:6" s="1" customFormat="1" ht="15" customHeight="1" x14ac:dyDescent="0.2">
      <c r="B35" s="2" t="s">
        <v>38</v>
      </c>
      <c r="C35" s="2" t="s">
        <v>140</v>
      </c>
      <c r="D35" s="3">
        <v>5.3772308197576146</v>
      </c>
      <c r="E35" s="20"/>
    </row>
    <row r="36" spans="2:6" s="1" customFormat="1" ht="15" customHeight="1" x14ac:dyDescent="0.2">
      <c r="B36" s="2" t="s">
        <v>39</v>
      </c>
      <c r="C36" s="2" t="s">
        <v>141</v>
      </c>
      <c r="D36" s="3">
        <v>8.2215241077150996</v>
      </c>
      <c r="E36" s="20"/>
    </row>
    <row r="37" spans="2:6" s="1" customFormat="1" ht="15" customHeight="1" x14ac:dyDescent="0.2">
      <c r="B37" s="2" t="s">
        <v>40</v>
      </c>
      <c r="C37" s="2" t="s">
        <v>142</v>
      </c>
      <c r="D37" s="3">
        <v>5.9479751593660355</v>
      </c>
      <c r="E37" s="20"/>
    </row>
    <row r="38" spans="2:6" s="1" customFormat="1" ht="15" customHeight="1" x14ac:dyDescent="0.2">
      <c r="B38" s="2" t="s">
        <v>41</v>
      </c>
      <c r="C38" s="2" t="s">
        <v>143</v>
      </c>
      <c r="D38" s="3">
        <v>5.7578018472304411</v>
      </c>
      <c r="E38" s="20"/>
    </row>
    <row r="39" spans="2:6" s="1" customFormat="1" ht="15" customHeight="1" x14ac:dyDescent="0.2">
      <c r="B39" s="2" t="s">
        <v>42</v>
      </c>
      <c r="C39" s="2" t="s">
        <v>144</v>
      </c>
      <c r="D39" s="3">
        <v>4.7281411855334881</v>
      </c>
      <c r="E39" s="20"/>
    </row>
    <row r="40" spans="2:6" s="1" customFormat="1" ht="15" customHeight="1" x14ac:dyDescent="0.2">
      <c r="B40" s="2" t="s">
        <v>43</v>
      </c>
      <c r="C40" s="2" t="s">
        <v>145</v>
      </c>
      <c r="D40" s="3">
        <v>6.7364380055756135</v>
      </c>
      <c r="E40" s="20"/>
    </row>
    <row r="41" spans="2:6" s="1" customFormat="1" ht="15" customHeight="1" x14ac:dyDescent="0.2">
      <c r="B41" s="2" t="s">
        <v>44</v>
      </c>
      <c r="C41" s="2" t="s">
        <v>146</v>
      </c>
      <c r="D41" s="3">
        <v>4.6348870989040014</v>
      </c>
      <c r="E41" s="20"/>
      <c r="F41" s="5"/>
    </row>
    <row r="42" spans="2:6" s="1" customFormat="1" ht="15" customHeight="1" x14ac:dyDescent="0.2">
      <c r="B42" s="2" t="s">
        <v>45</v>
      </c>
      <c r="C42" s="2" t="s">
        <v>147</v>
      </c>
      <c r="D42" s="3">
        <v>6.3149512684914955</v>
      </c>
      <c r="E42" s="20"/>
      <c r="F42" s="5"/>
    </row>
    <row r="43" spans="2:6" s="1" customFormat="1" ht="15" customHeight="1" x14ac:dyDescent="0.2">
      <c r="B43" s="2" t="s">
        <v>46</v>
      </c>
      <c r="C43" s="2" t="s">
        <v>148</v>
      </c>
      <c r="D43" s="3">
        <v>6.666383100486831</v>
      </c>
      <c r="E43" s="20"/>
      <c r="F43" s="5"/>
    </row>
    <row r="44" spans="2:6" s="1" customFormat="1" ht="15" customHeight="1" x14ac:dyDescent="0.2">
      <c r="B44" s="2" t="s">
        <v>47</v>
      </c>
      <c r="C44" s="2" t="s">
        <v>149</v>
      </c>
      <c r="D44" s="3">
        <v>3.7334347111949429</v>
      </c>
      <c r="E44" s="20"/>
    </row>
    <row r="45" spans="2:6" s="1" customFormat="1" ht="15" customHeight="1" x14ac:dyDescent="0.2">
      <c r="B45" s="2" t="s">
        <v>48</v>
      </c>
      <c r="C45" s="2" t="s">
        <v>150</v>
      </c>
      <c r="D45" s="3">
        <v>7.4436035423170832</v>
      </c>
      <c r="E45" s="20"/>
    </row>
    <row r="46" spans="2:6" s="1" customFormat="1" ht="15" customHeight="1" x14ac:dyDescent="0.2">
      <c r="B46" s="2" t="s">
        <v>49</v>
      </c>
      <c r="C46" s="2" t="s">
        <v>151</v>
      </c>
      <c r="D46" s="3">
        <v>6.7217720250237818</v>
      </c>
      <c r="E46" s="20"/>
    </row>
    <row r="47" spans="2:6" s="1" customFormat="1" ht="15" customHeight="1" x14ac:dyDescent="0.2">
      <c r="B47" s="2" t="s">
        <v>50</v>
      </c>
      <c r="C47" s="2" t="s">
        <v>152</v>
      </c>
      <c r="D47" s="3">
        <v>8.7149135554557375</v>
      </c>
      <c r="E47" s="20"/>
    </row>
    <row r="48" spans="2:6" s="1" customFormat="1" ht="15" customHeight="1" x14ac:dyDescent="0.2">
      <c r="B48" s="2" t="s">
        <v>51</v>
      </c>
      <c r="C48" s="2" t="s">
        <v>153</v>
      </c>
      <c r="D48" s="3">
        <v>5.7645087521471998</v>
      </c>
      <c r="E48" s="20"/>
    </row>
    <row r="49" spans="2:5" s="1" customFormat="1" ht="15" customHeight="1" x14ac:dyDescent="0.2">
      <c r="B49" s="2" t="s">
        <v>52</v>
      </c>
      <c r="C49" s="2" t="s">
        <v>154</v>
      </c>
      <c r="D49" s="3">
        <v>4.7728003217090498</v>
      </c>
      <c r="E49" s="20"/>
    </row>
    <row r="50" spans="2:5" s="1" customFormat="1" ht="15" customHeight="1" x14ac:dyDescent="0.2">
      <c r="B50" s="2" t="s">
        <v>53</v>
      </c>
      <c r="C50" s="2" t="s">
        <v>155</v>
      </c>
      <c r="D50" s="3">
        <v>4.9792244166412134</v>
      </c>
      <c r="E50" s="20"/>
    </row>
    <row r="51" spans="2:5" s="1" customFormat="1" ht="15" customHeight="1" x14ac:dyDescent="0.2">
      <c r="B51" s="2" t="s">
        <v>54</v>
      </c>
      <c r="C51" s="2" t="s">
        <v>156</v>
      </c>
      <c r="D51" s="3">
        <v>4.5470739910990874</v>
      </c>
      <c r="E51" s="20"/>
    </row>
    <row r="52" spans="2:5" s="1" customFormat="1" ht="15" customHeight="1" x14ac:dyDescent="0.2">
      <c r="B52" s="2" t="s">
        <v>55</v>
      </c>
      <c r="C52" s="2" t="s">
        <v>157</v>
      </c>
      <c r="D52" s="3">
        <v>11.138597662334263</v>
      </c>
      <c r="E52" s="20"/>
    </row>
    <row r="53" spans="2:5" s="1" customFormat="1" ht="15" customHeight="1" x14ac:dyDescent="0.2">
      <c r="B53" s="2" t="s">
        <v>56</v>
      </c>
      <c r="C53" s="2" t="s">
        <v>158</v>
      </c>
      <c r="D53" s="3">
        <v>5.4556986717146501</v>
      </c>
      <c r="E53" s="20"/>
    </row>
    <row r="54" spans="2:5" s="1" customFormat="1" ht="15" customHeight="1" x14ac:dyDescent="0.2">
      <c r="B54" s="2" t="s">
        <v>57</v>
      </c>
      <c r="C54" s="2" t="s">
        <v>159</v>
      </c>
      <c r="D54" s="3">
        <v>5.1204201869978263</v>
      </c>
      <c r="E54" s="20"/>
    </row>
    <row r="55" spans="2:5" s="1" customFormat="1" ht="15" customHeight="1" x14ac:dyDescent="0.2">
      <c r="B55" s="2" t="s">
        <v>58</v>
      </c>
      <c r="C55" s="2" t="s">
        <v>160</v>
      </c>
      <c r="D55" s="3">
        <v>4.5903042867604658</v>
      </c>
      <c r="E55" s="20"/>
    </row>
    <row r="56" spans="2:5" s="1" customFormat="1" ht="15" customHeight="1" x14ac:dyDescent="0.2">
      <c r="B56" s="2" t="s">
        <v>59</v>
      </c>
      <c r="C56" s="2" t="s">
        <v>161</v>
      </c>
      <c r="D56" s="3">
        <v>7.2228283382243976</v>
      </c>
      <c r="E56" s="20"/>
    </row>
    <row r="57" spans="2:5" s="1" customFormat="1" ht="15" customHeight="1" x14ac:dyDescent="0.2">
      <c r="B57" s="2" t="s">
        <v>60</v>
      </c>
      <c r="C57" s="2" t="s">
        <v>162</v>
      </c>
      <c r="D57" s="3">
        <v>5.9330312366253599</v>
      </c>
      <c r="E57" s="20"/>
    </row>
    <row r="58" spans="2:5" s="1" customFormat="1" ht="15" customHeight="1" x14ac:dyDescent="0.2">
      <c r="B58" s="2" t="s">
        <v>61</v>
      </c>
      <c r="C58" s="2" t="s">
        <v>163</v>
      </c>
      <c r="D58" s="3">
        <v>7.4205695618597209</v>
      </c>
      <c r="E58" s="20"/>
    </row>
    <row r="59" spans="2:5" s="1" customFormat="1" ht="15" customHeight="1" x14ac:dyDescent="0.2">
      <c r="B59" s="2" t="s">
        <v>62</v>
      </c>
      <c r="C59" s="2" t="s">
        <v>164</v>
      </c>
      <c r="D59" s="3">
        <v>4.835732139648103</v>
      </c>
      <c r="E59" s="20"/>
    </row>
    <row r="60" spans="2:5" s="1" customFormat="1" ht="15" customHeight="1" x14ac:dyDescent="0.2">
      <c r="B60" s="2" t="s">
        <v>63</v>
      </c>
      <c r="C60" s="2" t="s">
        <v>165</v>
      </c>
      <c r="D60" s="3">
        <v>5.0714578353029154</v>
      </c>
      <c r="E60" s="20"/>
    </row>
    <row r="61" spans="2:5" s="1" customFormat="1" ht="15" customHeight="1" x14ac:dyDescent="0.2">
      <c r="B61" s="2" t="s">
        <v>64</v>
      </c>
      <c r="C61" s="2" t="s">
        <v>166</v>
      </c>
      <c r="D61" s="3">
        <v>4.4353860432158907</v>
      </c>
      <c r="E61" s="20"/>
    </row>
    <row r="62" spans="2:5" s="1" customFormat="1" ht="15" customHeight="1" x14ac:dyDescent="0.2">
      <c r="B62" s="2" t="s">
        <v>65</v>
      </c>
      <c r="C62" s="2" t="s">
        <v>167</v>
      </c>
      <c r="D62" s="3">
        <v>8.5149543576676638</v>
      </c>
      <c r="E62" s="20"/>
    </row>
    <row r="63" spans="2:5" s="1" customFormat="1" ht="15" customHeight="1" x14ac:dyDescent="0.2">
      <c r="B63" s="2" t="s">
        <v>66</v>
      </c>
      <c r="C63" s="2" t="s">
        <v>168</v>
      </c>
      <c r="D63" s="3">
        <v>6.7941025016419632</v>
      </c>
      <c r="E63" s="20"/>
    </row>
    <row r="64" spans="2:5" s="1" customFormat="1" ht="15" customHeight="1" x14ac:dyDescent="0.2">
      <c r="B64" s="2" t="s">
        <v>67</v>
      </c>
      <c r="C64" s="2" t="s">
        <v>169</v>
      </c>
      <c r="D64" s="3">
        <v>6.9419780576764794</v>
      </c>
      <c r="E64" s="20"/>
    </row>
    <row r="65" spans="2:5" s="1" customFormat="1" ht="15" customHeight="1" x14ac:dyDescent="0.2">
      <c r="B65" s="2" t="s">
        <v>68</v>
      </c>
      <c r="C65" s="2" t="s">
        <v>170</v>
      </c>
      <c r="D65" s="3">
        <v>6.2476727866410799</v>
      </c>
      <c r="E65" s="20"/>
    </row>
    <row r="66" spans="2:5" s="1" customFormat="1" ht="15" customHeight="1" x14ac:dyDescent="0.2">
      <c r="B66" s="2" t="s">
        <v>69</v>
      </c>
      <c r="C66" s="2" t="s">
        <v>171</v>
      </c>
      <c r="D66" s="3">
        <v>6.2036858564331006</v>
      </c>
      <c r="E66" s="20"/>
    </row>
    <row r="67" spans="2:5" s="1" customFormat="1" ht="15" customHeight="1" x14ac:dyDescent="0.2">
      <c r="B67" s="2" t="s">
        <v>70</v>
      </c>
      <c r="C67" s="2" t="s">
        <v>172</v>
      </c>
      <c r="D67" s="3">
        <v>4.9191559955821793</v>
      </c>
      <c r="E67" s="20"/>
    </row>
    <row r="68" spans="2:5" s="1" customFormat="1" ht="15" customHeight="1" x14ac:dyDescent="0.2">
      <c r="B68" s="2" t="s">
        <v>71</v>
      </c>
      <c r="C68" s="2" t="s">
        <v>173</v>
      </c>
      <c r="D68" s="3">
        <v>4.7301870200262197</v>
      </c>
      <c r="E68" s="20"/>
    </row>
    <row r="69" spans="2:5" s="1" customFormat="1" ht="15" customHeight="1" x14ac:dyDescent="0.2">
      <c r="B69" s="2" t="s">
        <v>72</v>
      </c>
      <c r="C69" s="2" t="s">
        <v>174</v>
      </c>
      <c r="D69" s="3">
        <v>5.6592075350567459</v>
      </c>
      <c r="E69" s="20"/>
    </row>
    <row r="70" spans="2:5" s="1" customFormat="1" ht="15" customHeight="1" x14ac:dyDescent="0.2">
      <c r="B70" s="2" t="s">
        <v>73</v>
      </c>
      <c r="C70" s="2" t="s">
        <v>175</v>
      </c>
      <c r="D70" s="3">
        <v>5.2542081830784761</v>
      </c>
      <c r="E70" s="20"/>
    </row>
    <row r="71" spans="2:5" s="1" customFormat="1" ht="15" customHeight="1" x14ac:dyDescent="0.2">
      <c r="B71" s="2" t="s">
        <v>74</v>
      </c>
      <c r="C71" s="2" t="s">
        <v>176</v>
      </c>
      <c r="D71" s="3">
        <v>5.0700213204525948</v>
      </c>
      <c r="E71" s="20"/>
    </row>
    <row r="72" spans="2:5" s="1" customFormat="1" ht="15" customHeight="1" x14ac:dyDescent="0.2">
      <c r="B72" s="2" t="s">
        <v>75</v>
      </c>
      <c r="C72" s="2" t="s">
        <v>177</v>
      </c>
      <c r="D72" s="3">
        <v>7.0819378507254758</v>
      </c>
      <c r="E72" s="20"/>
    </row>
    <row r="73" spans="2:5" s="1" customFormat="1" ht="15" customHeight="1" x14ac:dyDescent="0.2">
      <c r="B73" s="4" t="s">
        <v>7</v>
      </c>
      <c r="C73" s="4" t="s">
        <v>106</v>
      </c>
      <c r="D73" s="3">
        <v>5.4270035589035288</v>
      </c>
      <c r="E73" s="20"/>
    </row>
    <row r="74" spans="2:5" s="1" customFormat="1" ht="15" customHeight="1" x14ac:dyDescent="0.2">
      <c r="B74" s="2" t="s">
        <v>8</v>
      </c>
      <c r="C74" s="4" t="s">
        <v>107</v>
      </c>
      <c r="D74" s="3">
        <v>6.2614395110018872</v>
      </c>
      <c r="E74" s="20"/>
    </row>
    <row r="75" spans="2:5" s="1" customFormat="1" ht="15" customHeight="1" x14ac:dyDescent="0.2">
      <c r="B75" s="2" t="s">
        <v>76</v>
      </c>
      <c r="C75" s="2" t="s">
        <v>178</v>
      </c>
      <c r="D75" s="3">
        <v>5.1535616315630053</v>
      </c>
      <c r="E75" s="20"/>
    </row>
    <row r="76" spans="2:5" s="1" customFormat="1" ht="15" customHeight="1" x14ac:dyDescent="0.2">
      <c r="B76" s="2" t="s">
        <v>77</v>
      </c>
      <c r="C76" s="2" t="s">
        <v>179</v>
      </c>
      <c r="D76" s="3">
        <v>6.5999520003490879</v>
      </c>
      <c r="E76" s="20"/>
    </row>
    <row r="77" spans="2:5" s="1" customFormat="1" ht="15" customHeight="1" x14ac:dyDescent="0.2">
      <c r="B77" s="2" t="s">
        <v>78</v>
      </c>
      <c r="C77" s="2" t="s">
        <v>180</v>
      </c>
      <c r="D77" s="3">
        <v>5.7664259542527843</v>
      </c>
      <c r="E77" s="20"/>
    </row>
    <row r="78" spans="2:5" s="1" customFormat="1" ht="15" customHeight="1" x14ac:dyDescent="0.2">
      <c r="B78" s="2" t="s">
        <v>79</v>
      </c>
      <c r="C78" s="2" t="s">
        <v>181</v>
      </c>
      <c r="D78" s="3">
        <v>5.8216349168519663</v>
      </c>
      <c r="E78" s="20"/>
    </row>
    <row r="79" spans="2:5" s="1" customFormat="1" ht="15" customHeight="1" x14ac:dyDescent="0.2">
      <c r="B79" s="2" t="s">
        <v>80</v>
      </c>
      <c r="C79" s="2" t="s">
        <v>182</v>
      </c>
      <c r="D79" s="3">
        <v>5.2411667165825397</v>
      </c>
      <c r="E79" s="20"/>
    </row>
    <row r="80" spans="2:5" s="1" customFormat="1" ht="15" customHeight="1" x14ac:dyDescent="0.2">
      <c r="B80" s="2" t="s">
        <v>81</v>
      </c>
      <c r="C80" s="2" t="s">
        <v>183</v>
      </c>
      <c r="D80" s="3">
        <v>3.8960113432747412</v>
      </c>
      <c r="E80" s="20"/>
    </row>
    <row r="81" spans="2:5" s="1" customFormat="1" ht="15" customHeight="1" x14ac:dyDescent="0.2">
      <c r="B81" s="2" t="s">
        <v>82</v>
      </c>
      <c r="C81" s="2" t="s">
        <v>184</v>
      </c>
      <c r="D81" s="3">
        <v>4.5388519959084599</v>
      </c>
      <c r="E81" s="20"/>
    </row>
    <row r="82" spans="2:5" s="1" customFormat="1" ht="15" customHeight="1" x14ac:dyDescent="0.2">
      <c r="B82" s="2" t="s">
        <v>83</v>
      </c>
      <c r="C82" s="2" t="s">
        <v>185</v>
      </c>
      <c r="D82" s="3">
        <v>3.5803724462326705</v>
      </c>
      <c r="E82" s="20"/>
    </row>
    <row r="83" spans="2:5" s="1" customFormat="1" ht="15" customHeight="1" x14ac:dyDescent="0.2">
      <c r="B83" s="2" t="s">
        <v>84</v>
      </c>
      <c r="C83" s="2" t="s">
        <v>186</v>
      </c>
      <c r="D83" s="3">
        <v>4.0150333698189602</v>
      </c>
      <c r="E83" s="20"/>
    </row>
    <row r="84" spans="2:5" s="1" customFormat="1" ht="15" customHeight="1" x14ac:dyDescent="0.2">
      <c r="B84" s="2" t="s">
        <v>85</v>
      </c>
      <c r="C84" s="2" t="s">
        <v>187</v>
      </c>
      <c r="D84" s="3">
        <v>7.038327526132405</v>
      </c>
      <c r="E84" s="20"/>
    </row>
    <row r="85" spans="2:5" s="1" customFormat="1" ht="15" customHeight="1" x14ac:dyDescent="0.2">
      <c r="B85" s="2" t="s">
        <v>86</v>
      </c>
      <c r="C85" s="2" t="s">
        <v>188</v>
      </c>
      <c r="D85" s="3">
        <v>5.584694190271879</v>
      </c>
      <c r="E85" s="20"/>
    </row>
    <row r="86" spans="2:5" s="1" customFormat="1" ht="15" customHeight="1" x14ac:dyDescent="0.2">
      <c r="B86" s="2" t="s">
        <v>87</v>
      </c>
      <c r="C86" s="2" t="s">
        <v>189</v>
      </c>
      <c r="D86" s="3">
        <v>5.6593460425830333</v>
      </c>
      <c r="E86" s="20"/>
    </row>
    <row r="87" spans="2:5" s="1" customFormat="1" ht="15" customHeight="1" x14ac:dyDescent="0.2">
      <c r="B87" s="2" t="s">
        <v>88</v>
      </c>
      <c r="C87" s="2" t="s">
        <v>190</v>
      </c>
      <c r="D87" s="3">
        <v>6.8760360953609725</v>
      </c>
      <c r="E87" s="20"/>
    </row>
    <row r="88" spans="2:5" s="1" customFormat="1" ht="15" customHeight="1" x14ac:dyDescent="0.2">
      <c r="B88" s="2" t="s">
        <v>89</v>
      </c>
      <c r="C88" s="2" t="s">
        <v>191</v>
      </c>
      <c r="D88" s="3">
        <v>5.9920293380234257</v>
      </c>
      <c r="E88" s="20"/>
    </row>
    <row r="89" spans="2:5" s="1" customFormat="1" ht="15" customHeight="1" x14ac:dyDescent="0.2">
      <c r="B89" s="2" t="s">
        <v>90</v>
      </c>
      <c r="C89" s="2" t="s">
        <v>192</v>
      </c>
      <c r="D89" s="3">
        <v>4.459962872280288</v>
      </c>
      <c r="E89" s="20"/>
    </row>
    <row r="90" spans="2:5" s="1" customFormat="1" ht="15" customHeight="1" x14ac:dyDescent="0.2">
      <c r="B90" s="2" t="s">
        <v>91</v>
      </c>
      <c r="C90" s="2" t="s">
        <v>193</v>
      </c>
      <c r="D90" s="3">
        <v>6.0488877069617306</v>
      </c>
      <c r="E90" s="20"/>
    </row>
    <row r="91" spans="2:5" s="1" customFormat="1" ht="15" customHeight="1" x14ac:dyDescent="0.2">
      <c r="B91" s="2" t="s">
        <v>92</v>
      </c>
      <c r="C91" s="2" t="s">
        <v>194</v>
      </c>
      <c r="D91" s="3">
        <v>4.7375701661121967</v>
      </c>
      <c r="E91" s="20"/>
    </row>
    <row r="92" spans="2:5" s="1" customFormat="1" ht="15" customHeight="1" x14ac:dyDescent="0.2">
      <c r="B92" s="2" t="s">
        <v>93</v>
      </c>
      <c r="C92" s="2" t="s">
        <v>195</v>
      </c>
      <c r="D92" s="3">
        <v>6.0934308138909792</v>
      </c>
      <c r="E92" s="20"/>
    </row>
    <row r="93" spans="2:5" s="1" customFormat="1" ht="15" customHeight="1" x14ac:dyDescent="0.2">
      <c r="B93" s="2" t="s">
        <v>94</v>
      </c>
      <c r="C93" s="2" t="s">
        <v>196</v>
      </c>
      <c r="D93" s="3">
        <v>6.434906954723763</v>
      </c>
      <c r="E93" s="20"/>
    </row>
    <row r="94" spans="2:5" s="1" customFormat="1" ht="15" customHeight="1" x14ac:dyDescent="0.2">
      <c r="B94" s="2" t="s">
        <v>95</v>
      </c>
      <c r="C94" s="2" t="s">
        <v>197</v>
      </c>
      <c r="D94" s="3">
        <v>5.408283528067436</v>
      </c>
      <c r="E94" s="20"/>
    </row>
    <row r="95" spans="2:5" s="1" customFormat="1" ht="15" customHeight="1" x14ac:dyDescent="0.2">
      <c r="B95" s="2" t="s">
        <v>96</v>
      </c>
      <c r="C95" s="2" t="s">
        <v>198</v>
      </c>
      <c r="D95" s="3">
        <v>7.1446291242867774</v>
      </c>
      <c r="E95" s="20"/>
    </row>
    <row r="96" spans="2:5" s="1" customFormat="1" ht="15" customHeight="1" x14ac:dyDescent="0.2">
      <c r="B96" s="2" t="s">
        <v>97</v>
      </c>
      <c r="C96" s="2" t="s">
        <v>199</v>
      </c>
      <c r="D96" s="3">
        <v>4.3487772732366112</v>
      </c>
      <c r="E96" s="20"/>
    </row>
    <row r="97" spans="2:5" s="1" customFormat="1" ht="15" customHeight="1" x14ac:dyDescent="0.2">
      <c r="B97" s="2" t="s">
        <v>98</v>
      </c>
      <c r="C97" s="2" t="s">
        <v>200</v>
      </c>
      <c r="D97" s="3">
        <v>3.0872484053763634</v>
      </c>
      <c r="E97" s="20"/>
    </row>
    <row r="98" spans="2:5" s="1" customFormat="1" ht="15" customHeight="1" x14ac:dyDescent="0.2">
      <c r="B98" s="2" t="s">
        <v>99</v>
      </c>
      <c r="C98" s="2" t="s">
        <v>201</v>
      </c>
      <c r="D98" s="3">
        <v>4.7054430138039214</v>
      </c>
      <c r="E98" s="20"/>
    </row>
    <row r="99" spans="2:5" s="1" customFormat="1" ht="15" customHeight="1" x14ac:dyDescent="0.2">
      <c r="B99" s="2" t="s">
        <v>100</v>
      </c>
      <c r="C99" s="2" t="s">
        <v>202</v>
      </c>
      <c r="D99" s="3">
        <v>3.6905244873120808</v>
      </c>
      <c r="E99" s="20"/>
    </row>
    <row r="100" spans="2:5" s="1" customFormat="1" ht="15" customHeight="1" x14ac:dyDescent="0.2">
      <c r="B100" s="2" t="s">
        <v>101</v>
      </c>
      <c r="C100" s="2" t="s">
        <v>203</v>
      </c>
      <c r="D100" s="3">
        <v>4.7841842486712833</v>
      </c>
      <c r="E100" s="20"/>
    </row>
    <row r="101" spans="2:5" s="1" customFormat="1" ht="15" customHeight="1" x14ac:dyDescent="0.2">
      <c r="B101" s="2" t="s">
        <v>102</v>
      </c>
      <c r="C101" s="2" t="s">
        <v>204</v>
      </c>
      <c r="D101" s="3">
        <v>9.0166643062833387</v>
      </c>
      <c r="E101" s="20"/>
    </row>
    <row r="102" spans="2:5" s="1" customFormat="1" ht="15" customHeight="1" x14ac:dyDescent="0.2">
      <c r="B102" s="2" t="s">
        <v>103</v>
      </c>
      <c r="C102" s="2" t="s">
        <v>205</v>
      </c>
      <c r="D102" s="3">
        <v>9.3099008484555039</v>
      </c>
      <c r="E102" s="20"/>
    </row>
    <row r="103" spans="2:5" s="1" customFormat="1" ht="15" customHeight="1" x14ac:dyDescent="0.2">
      <c r="B103" s="2" t="s">
        <v>104</v>
      </c>
      <c r="C103" s="2" t="s">
        <v>206</v>
      </c>
      <c r="D103" s="3">
        <v>2.4723230313995606</v>
      </c>
      <c r="E103" s="20"/>
    </row>
    <row r="104" spans="2:5" s="1" customFormat="1" ht="15" customHeight="1" x14ac:dyDescent="0.2">
      <c r="B104" s="2" t="s">
        <v>105</v>
      </c>
      <c r="C104" s="2" t="s">
        <v>207</v>
      </c>
      <c r="D104" s="3">
        <v>6.3580978622571429</v>
      </c>
      <c r="E104" s="20"/>
    </row>
    <row r="105" spans="2:5" s="1" customFormat="1" ht="15" customHeight="1" x14ac:dyDescent="0.2">
      <c r="E105" s="20"/>
    </row>
    <row r="106" spans="2:5" s="1" customFormat="1" ht="11.25" x14ac:dyDescent="0.2">
      <c r="D106" s="25"/>
      <c r="E106" s="20"/>
    </row>
    <row r="107" spans="2:5" s="1" customFormat="1" ht="27.75" customHeight="1" x14ac:dyDescent="0.2"/>
    <row r="108" spans="2:5" s="1" customFormat="1" ht="12.75" customHeight="1" x14ac:dyDescent="0.2"/>
    <row r="109" spans="2:5" s="1" customFormat="1" ht="24.95" customHeight="1" x14ac:dyDescent="0.2"/>
    <row r="110" spans="2:5" s="1" customFormat="1" ht="11.25" x14ac:dyDescent="0.2"/>
    <row r="111" spans="2:5" s="1" customFormat="1" ht="11.25" x14ac:dyDescent="0.2"/>
    <row r="113" ht="50.1" customHeight="1" x14ac:dyDescent="0.25"/>
    <row r="115" ht="25.5" customHeight="1" x14ac:dyDescent="0.25"/>
  </sheetData>
  <mergeCells count="2">
    <mergeCell ref="B4:C4"/>
    <mergeCell ref="F6:L10"/>
  </mergeCells>
  <phoneticPr fontId="6" type="noConversion"/>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AC113"/>
  <sheetViews>
    <sheetView topLeftCell="D1" zoomScale="110" zoomScaleNormal="110" zoomScalePageLayoutView="200" workbookViewId="0">
      <selection activeCell="F7" sqref="F7:M10"/>
    </sheetView>
  </sheetViews>
  <sheetFormatPr baseColWidth="10" defaultColWidth="10.85546875" defaultRowHeight="11.25" x14ac:dyDescent="0.2"/>
  <cols>
    <col min="1" max="1" width="2.85546875" style="14" customWidth="1"/>
    <col min="2" max="2" width="5.28515625" style="14" customWidth="1"/>
    <col min="3" max="3" width="19.140625" style="14" bestFit="1" customWidth="1"/>
    <col min="4" max="4" width="10.85546875" style="16"/>
    <col min="5" max="5" width="10.85546875" style="14"/>
    <col min="6" max="6" width="11.28515625" style="14" customWidth="1"/>
    <col min="7" max="16384" width="10.85546875" style="14"/>
  </cols>
  <sheetData>
    <row r="1" spans="2:13" ht="10.5" customHeight="1" x14ac:dyDescent="0.2"/>
    <row r="2" spans="2:13" x14ac:dyDescent="0.2">
      <c r="B2" s="15" t="s">
        <v>242</v>
      </c>
      <c r="C2" s="15"/>
    </row>
    <row r="3" spans="2:13" ht="12" x14ac:dyDescent="0.2">
      <c r="J3" s="49"/>
      <c r="M3" s="8"/>
    </row>
    <row r="4" spans="2:13" s="8" customFormat="1" ht="15" customHeight="1" x14ac:dyDescent="0.2">
      <c r="B4" s="6" t="s">
        <v>4</v>
      </c>
      <c r="C4" s="6"/>
      <c r="D4" s="27" t="s">
        <v>6</v>
      </c>
    </row>
    <row r="5" spans="2:13" s="8" customFormat="1" ht="15" customHeight="1" x14ac:dyDescent="0.2">
      <c r="B5" s="6" t="s">
        <v>9</v>
      </c>
      <c r="C5" s="6" t="s">
        <v>111</v>
      </c>
      <c r="D5" s="7">
        <v>5854.4772367601245</v>
      </c>
      <c r="E5" s="21"/>
    </row>
    <row r="6" spans="2:13" s="8" customFormat="1" ht="15" customHeight="1" x14ac:dyDescent="0.2">
      <c r="B6" s="6" t="s">
        <v>10</v>
      </c>
      <c r="C6" s="6" t="s">
        <v>112</v>
      </c>
      <c r="D6" s="7">
        <v>5520.1737312957648</v>
      </c>
      <c r="E6" s="21"/>
    </row>
    <row r="7" spans="2:13" s="8" customFormat="1" ht="15" customHeight="1" x14ac:dyDescent="0.2">
      <c r="B7" s="6" t="s">
        <v>11</v>
      </c>
      <c r="C7" s="6" t="s">
        <v>113</v>
      </c>
      <c r="D7" s="7">
        <v>7049.409730228268</v>
      </c>
      <c r="E7" s="21"/>
      <c r="F7" s="93" t="s">
        <v>293</v>
      </c>
      <c r="G7" s="91"/>
      <c r="H7" s="91"/>
      <c r="I7" s="91"/>
      <c r="J7" s="91"/>
      <c r="K7" s="91"/>
      <c r="L7" s="91"/>
      <c r="M7" s="91"/>
    </row>
    <row r="8" spans="2:13" s="8" customFormat="1" ht="15" customHeight="1" x14ac:dyDescent="0.2">
      <c r="B8" s="6" t="s">
        <v>12</v>
      </c>
      <c r="C8" s="6" t="s">
        <v>114</v>
      </c>
      <c r="D8" s="7">
        <v>4366.9658703071673</v>
      </c>
      <c r="E8" s="21"/>
      <c r="F8" s="91"/>
      <c r="G8" s="91"/>
      <c r="H8" s="91"/>
      <c r="I8" s="91"/>
      <c r="J8" s="91"/>
      <c r="K8" s="91"/>
      <c r="L8" s="91"/>
      <c r="M8" s="91"/>
    </row>
    <row r="9" spans="2:13" s="8" customFormat="1" ht="15" customHeight="1" x14ac:dyDescent="0.2">
      <c r="B9" s="6" t="s">
        <v>13</v>
      </c>
      <c r="C9" s="6" t="s">
        <v>115</v>
      </c>
      <c r="D9" s="7">
        <v>7564.1961696113085</v>
      </c>
      <c r="E9" s="21"/>
      <c r="F9" s="91"/>
      <c r="G9" s="91"/>
      <c r="H9" s="91"/>
      <c r="I9" s="91"/>
      <c r="J9" s="91"/>
      <c r="K9" s="91"/>
      <c r="L9" s="91"/>
      <c r="M9" s="91"/>
    </row>
    <row r="10" spans="2:13" s="8" customFormat="1" ht="15" customHeight="1" x14ac:dyDescent="0.2">
      <c r="B10" s="6" t="s">
        <v>14</v>
      </c>
      <c r="C10" s="6" t="s">
        <v>116</v>
      </c>
      <c r="D10" s="7">
        <v>4769.0661265340168</v>
      </c>
      <c r="E10" s="21"/>
      <c r="F10" s="91"/>
      <c r="G10" s="91"/>
      <c r="H10" s="91"/>
      <c r="I10" s="91"/>
      <c r="J10" s="91"/>
      <c r="K10" s="91"/>
      <c r="L10" s="91"/>
      <c r="M10" s="91"/>
    </row>
    <row r="11" spans="2:13" s="8" customFormat="1" ht="15" customHeight="1" x14ac:dyDescent="0.2">
      <c r="B11" s="6" t="s">
        <v>15</v>
      </c>
      <c r="C11" s="6" t="s">
        <v>117</v>
      </c>
      <c r="D11" s="7">
        <v>5164.1129126213591</v>
      </c>
      <c r="E11" s="21"/>
    </row>
    <row r="12" spans="2:13" s="8" customFormat="1" ht="15" customHeight="1" x14ac:dyDescent="0.2">
      <c r="B12" s="6" t="s">
        <v>16</v>
      </c>
      <c r="C12" s="6" t="s">
        <v>118</v>
      </c>
      <c r="D12" s="7">
        <v>4711.4695349469675</v>
      </c>
      <c r="E12" s="21"/>
    </row>
    <row r="13" spans="2:13" s="8" customFormat="1" ht="15" customHeight="1" x14ac:dyDescent="0.2">
      <c r="B13" s="6" t="s">
        <v>17</v>
      </c>
      <c r="C13" s="6" t="s">
        <v>119</v>
      </c>
      <c r="D13" s="7">
        <v>7432.3860465116286</v>
      </c>
      <c r="E13" s="21"/>
    </row>
    <row r="14" spans="2:13" s="8" customFormat="1" ht="15" customHeight="1" x14ac:dyDescent="0.2">
      <c r="B14" s="6" t="s">
        <v>18</v>
      </c>
      <c r="C14" s="6" t="s">
        <v>120</v>
      </c>
      <c r="D14" s="7">
        <v>5628.355991147645</v>
      </c>
      <c r="E14" s="21"/>
    </row>
    <row r="15" spans="2:13" s="8" customFormat="1" ht="15" customHeight="1" x14ac:dyDescent="0.2">
      <c r="B15" s="6" t="s">
        <v>19</v>
      </c>
      <c r="C15" s="6" t="s">
        <v>121</v>
      </c>
      <c r="D15" s="7">
        <v>5165.9169096209907</v>
      </c>
      <c r="E15" s="21"/>
    </row>
    <row r="16" spans="2:13" s="8" customFormat="1" ht="15" customHeight="1" x14ac:dyDescent="0.2">
      <c r="B16" s="6" t="s">
        <v>20</v>
      </c>
      <c r="C16" s="6" t="s">
        <v>122</v>
      </c>
      <c r="D16" s="7">
        <v>5583.3882462686552</v>
      </c>
      <c r="E16" s="21"/>
    </row>
    <row r="17" spans="2:5" s="8" customFormat="1" ht="15" customHeight="1" x14ac:dyDescent="0.2">
      <c r="B17" s="6" t="s">
        <v>21</v>
      </c>
      <c r="C17" s="6" t="s">
        <v>123</v>
      </c>
      <c r="D17" s="7">
        <v>11423.775348861889</v>
      </c>
      <c r="E17" s="21"/>
    </row>
    <row r="18" spans="2:5" s="8" customFormat="1" ht="15" customHeight="1" x14ac:dyDescent="0.2">
      <c r="B18" s="6" t="s">
        <v>22</v>
      </c>
      <c r="C18" s="6" t="s">
        <v>124</v>
      </c>
      <c r="D18" s="7">
        <v>6564.9670743179677</v>
      </c>
      <c r="E18" s="21"/>
    </row>
    <row r="19" spans="2:5" s="8" customFormat="1" ht="15" customHeight="1" x14ac:dyDescent="0.2">
      <c r="B19" s="6" t="s">
        <v>23</v>
      </c>
      <c r="C19" s="6" t="s">
        <v>125</v>
      </c>
      <c r="D19" s="7">
        <v>4412.6410788381745</v>
      </c>
      <c r="E19" s="21"/>
    </row>
    <row r="20" spans="2:5" s="8" customFormat="1" ht="15" customHeight="1" x14ac:dyDescent="0.2">
      <c r="B20" s="6" t="s">
        <v>24</v>
      </c>
      <c r="C20" s="6" t="s">
        <v>126</v>
      </c>
      <c r="D20" s="7">
        <v>5561.9267335368513</v>
      </c>
      <c r="E20" s="21"/>
    </row>
    <row r="21" spans="2:5" s="8" customFormat="1" ht="15" customHeight="1" x14ac:dyDescent="0.2">
      <c r="B21" s="6" t="s">
        <v>25</v>
      </c>
      <c r="C21" s="6" t="s">
        <v>127</v>
      </c>
      <c r="D21" s="7">
        <v>5491.6077762786708</v>
      </c>
      <c r="E21" s="21"/>
    </row>
    <row r="22" spans="2:5" s="8" customFormat="1" ht="15" customHeight="1" x14ac:dyDescent="0.2">
      <c r="B22" s="6" t="s">
        <v>26</v>
      </c>
      <c r="C22" s="6" t="s">
        <v>128</v>
      </c>
      <c r="D22" s="7">
        <v>4850.1484505988028</v>
      </c>
      <c r="E22" s="21"/>
    </row>
    <row r="23" spans="2:5" s="8" customFormat="1" ht="15" customHeight="1" x14ac:dyDescent="0.2">
      <c r="B23" s="6" t="s">
        <v>27</v>
      </c>
      <c r="C23" s="6" t="s">
        <v>129</v>
      </c>
      <c r="D23" s="7">
        <v>7578.5909788654053</v>
      </c>
      <c r="E23" s="21"/>
    </row>
    <row r="24" spans="2:5" s="8" customFormat="1" ht="15" customHeight="1" x14ac:dyDescent="0.2">
      <c r="B24" s="6" t="s">
        <v>225</v>
      </c>
      <c r="C24" s="6" t="s">
        <v>226</v>
      </c>
      <c r="D24" s="7">
        <v>8569.1864029377411</v>
      </c>
      <c r="E24" s="21"/>
    </row>
    <row r="25" spans="2:5" s="8" customFormat="1" ht="15" customHeight="1" x14ac:dyDescent="0.2">
      <c r="B25" s="6" t="s">
        <v>28</v>
      </c>
      <c r="C25" s="6" t="s">
        <v>130</v>
      </c>
      <c r="D25" s="7">
        <v>5628.1339981185329</v>
      </c>
      <c r="E25" s="21"/>
    </row>
    <row r="26" spans="2:5" s="8" customFormat="1" ht="15" customHeight="1" x14ac:dyDescent="0.2">
      <c r="B26" s="6" t="s">
        <v>29</v>
      </c>
      <c r="C26" s="6" t="s">
        <v>131</v>
      </c>
      <c r="D26" s="7">
        <v>6703.7974680603957</v>
      </c>
      <c r="E26" s="21"/>
    </row>
    <row r="27" spans="2:5" s="8" customFormat="1" ht="15" customHeight="1" x14ac:dyDescent="0.2">
      <c r="B27" s="6" t="s">
        <v>30</v>
      </c>
      <c r="C27" s="6" t="s">
        <v>132</v>
      </c>
      <c r="D27" s="7">
        <v>4998.8047659063623</v>
      </c>
      <c r="E27" s="21"/>
    </row>
    <row r="28" spans="2:5" s="8" customFormat="1" ht="15" customHeight="1" x14ac:dyDescent="0.2">
      <c r="B28" s="6" t="s">
        <v>31</v>
      </c>
      <c r="C28" s="6" t="s">
        <v>133</v>
      </c>
      <c r="D28" s="7">
        <v>5698.4086988664358</v>
      </c>
      <c r="E28" s="21"/>
    </row>
    <row r="29" spans="2:5" s="8" customFormat="1" ht="15" customHeight="1" x14ac:dyDescent="0.2">
      <c r="B29" s="6" t="s">
        <v>32</v>
      </c>
      <c r="C29" s="6" t="s">
        <v>134</v>
      </c>
      <c r="D29" s="7">
        <v>4017.8010836459953</v>
      </c>
      <c r="E29" s="21"/>
    </row>
    <row r="30" spans="2:5" s="8" customFormat="1" ht="15" customHeight="1" x14ac:dyDescent="0.2">
      <c r="B30" s="6" t="s">
        <v>33</v>
      </c>
      <c r="C30" s="6" t="s">
        <v>135</v>
      </c>
      <c r="D30" s="7">
        <v>5905.8987816307408</v>
      </c>
      <c r="E30" s="21"/>
    </row>
    <row r="31" spans="2:5" s="8" customFormat="1" ht="15" customHeight="1" x14ac:dyDescent="0.2">
      <c r="B31" s="6" t="s">
        <v>34</v>
      </c>
      <c r="C31" s="6" t="s">
        <v>136</v>
      </c>
      <c r="D31" s="7">
        <v>4720.3772020725391</v>
      </c>
      <c r="E31" s="21"/>
    </row>
    <row r="32" spans="2:5" s="8" customFormat="1" ht="15" customHeight="1" x14ac:dyDescent="0.2">
      <c r="B32" s="6" t="s">
        <v>35</v>
      </c>
      <c r="C32" s="6" t="s">
        <v>137</v>
      </c>
      <c r="D32" s="7">
        <v>4404.4764969640355</v>
      </c>
      <c r="E32" s="21"/>
    </row>
    <row r="33" spans="2:29" s="8" customFormat="1" ht="15" customHeight="1" x14ac:dyDescent="0.2">
      <c r="B33" s="6" t="s">
        <v>36</v>
      </c>
      <c r="C33" s="6" t="s">
        <v>138</v>
      </c>
      <c r="D33" s="7">
        <v>5712.2938009787931</v>
      </c>
      <c r="E33" s="21"/>
    </row>
    <row r="34" spans="2:29" s="8" customFormat="1" ht="15" customHeight="1" x14ac:dyDescent="0.2">
      <c r="B34" s="6" t="s">
        <v>37</v>
      </c>
      <c r="C34" s="6" t="s">
        <v>139</v>
      </c>
      <c r="D34" s="7">
        <v>6379.0397266125583</v>
      </c>
      <c r="E34" s="21"/>
    </row>
    <row r="35" spans="2:29" s="8" customFormat="1" ht="15" customHeight="1" x14ac:dyDescent="0.2">
      <c r="B35" s="6" t="s">
        <v>38</v>
      </c>
      <c r="C35" s="6" t="s">
        <v>140</v>
      </c>
      <c r="D35" s="7">
        <v>8797.4714607970454</v>
      </c>
      <c r="E35" s="21"/>
    </row>
    <row r="36" spans="2:29" s="8" customFormat="1" ht="15" customHeight="1" x14ac:dyDescent="0.2">
      <c r="B36" s="6" t="s">
        <v>39</v>
      </c>
      <c r="C36" s="6" t="s">
        <v>141</v>
      </c>
      <c r="D36" s="7">
        <v>5653.0932925586139</v>
      </c>
      <c r="E36" s="21"/>
    </row>
    <row r="37" spans="2:29" s="8" customFormat="1" ht="15" customHeight="1" x14ac:dyDescent="0.2">
      <c r="B37" s="6" t="s">
        <v>40</v>
      </c>
      <c r="C37" s="6" t="s">
        <v>142</v>
      </c>
      <c r="D37" s="7">
        <v>10075.879442870126</v>
      </c>
      <c r="E37" s="21"/>
    </row>
    <row r="38" spans="2:29" s="8" customFormat="1" ht="15" customHeight="1" x14ac:dyDescent="0.2">
      <c r="B38" s="6" t="s">
        <v>41</v>
      </c>
      <c r="C38" s="6" t="s">
        <v>143</v>
      </c>
      <c r="D38" s="7">
        <v>10245.737498281787</v>
      </c>
      <c r="E38" s="21"/>
    </row>
    <row r="39" spans="2:29" s="8" customFormat="1" ht="15" customHeight="1" x14ac:dyDescent="0.2">
      <c r="B39" s="6" t="s">
        <v>42</v>
      </c>
      <c r="C39" s="6" t="s">
        <v>144</v>
      </c>
      <c r="D39" s="7">
        <v>6766.4416633023811</v>
      </c>
      <c r="E39" s="21"/>
    </row>
    <row r="40" spans="2:29" s="8" customFormat="1" ht="15" customHeight="1" x14ac:dyDescent="0.2">
      <c r="B40" s="6" t="s">
        <v>43</v>
      </c>
      <c r="C40" s="6" t="s">
        <v>145</v>
      </c>
      <c r="D40" s="7">
        <v>5155.8018448923813</v>
      </c>
      <c r="E40" s="21"/>
    </row>
    <row r="41" spans="2:29" s="8" customFormat="1" ht="15" customHeight="1" x14ac:dyDescent="0.2">
      <c r="B41" s="6" t="s">
        <v>44</v>
      </c>
      <c r="C41" s="6" t="s">
        <v>146</v>
      </c>
      <c r="D41" s="7">
        <v>7492.668846083955</v>
      </c>
      <c r="E41" s="21"/>
    </row>
    <row r="42" spans="2:29" s="8" customFormat="1" ht="15" customHeight="1" x14ac:dyDescent="0.2">
      <c r="B42" s="6" t="s">
        <v>45</v>
      </c>
      <c r="C42" s="6" t="s">
        <v>147</v>
      </c>
      <c r="D42" s="7">
        <v>6235.841025771233</v>
      </c>
      <c r="E42" s="21"/>
    </row>
    <row r="43" spans="2:29" s="8" customFormat="1" ht="15" customHeight="1" x14ac:dyDescent="0.2">
      <c r="B43" s="6" t="s">
        <v>46</v>
      </c>
      <c r="C43" s="6" t="s">
        <v>148</v>
      </c>
      <c r="D43" s="7">
        <v>3708.7362285048089</v>
      </c>
      <c r="E43" s="21"/>
    </row>
    <row r="44" spans="2:29" s="8" customFormat="1" ht="15" customHeight="1" x14ac:dyDescent="0.2">
      <c r="B44" s="6" t="s">
        <v>47</v>
      </c>
      <c r="C44" s="6" t="s">
        <v>149</v>
      </c>
      <c r="D44" s="7">
        <v>7136.8639053254437</v>
      </c>
      <c r="E44" s="21"/>
      <c r="V44" s="91"/>
      <c r="W44" s="92"/>
      <c r="X44" s="92"/>
      <c r="Y44" s="92"/>
      <c r="Z44" s="92"/>
      <c r="AA44" s="92"/>
      <c r="AB44" s="92"/>
      <c r="AC44" s="92"/>
    </row>
    <row r="45" spans="2:29" s="8" customFormat="1" ht="15" customHeight="1" x14ac:dyDescent="0.2">
      <c r="B45" s="6" t="s">
        <v>48</v>
      </c>
      <c r="C45" s="6" t="s">
        <v>150</v>
      </c>
      <c r="D45" s="7">
        <v>5043.9763721325398</v>
      </c>
      <c r="E45" s="21"/>
      <c r="F45" s="17"/>
      <c r="G45" s="17"/>
      <c r="H45" s="17"/>
      <c r="I45" s="17"/>
      <c r="J45" s="17"/>
      <c r="K45" s="17"/>
      <c r="L45" s="17"/>
      <c r="M45" s="17"/>
      <c r="N45" s="17"/>
      <c r="O45" s="17"/>
      <c r="P45" s="17"/>
      <c r="Q45" s="17"/>
      <c r="X45" s="11"/>
    </row>
    <row r="46" spans="2:29" s="8" customFormat="1" ht="15" customHeight="1" x14ac:dyDescent="0.2">
      <c r="B46" s="6" t="s">
        <v>49</v>
      </c>
      <c r="C46" s="6" t="s">
        <v>151</v>
      </c>
      <c r="D46" s="7">
        <v>5839.7759756815067</v>
      </c>
      <c r="E46" s="21"/>
      <c r="F46" s="13"/>
      <c r="G46" s="13"/>
      <c r="H46" s="13"/>
      <c r="I46" s="13"/>
      <c r="J46" s="13"/>
      <c r="K46" s="13"/>
      <c r="L46" s="13"/>
      <c r="M46" s="13"/>
      <c r="N46" s="13"/>
      <c r="X46" s="11"/>
    </row>
    <row r="47" spans="2:29" s="8" customFormat="1" ht="15" customHeight="1" x14ac:dyDescent="0.2">
      <c r="B47" s="6" t="s">
        <v>50</v>
      </c>
      <c r="C47" s="6" t="s">
        <v>152</v>
      </c>
      <c r="D47" s="7">
        <v>4533.4044652128769</v>
      </c>
      <c r="E47" s="21"/>
    </row>
    <row r="48" spans="2:29" s="8" customFormat="1" ht="15" customHeight="1" x14ac:dyDescent="0.2">
      <c r="B48" s="6" t="s">
        <v>51</v>
      </c>
      <c r="C48" s="6" t="s">
        <v>153</v>
      </c>
      <c r="D48" s="7">
        <v>5309.9243307712695</v>
      </c>
      <c r="E48" s="21"/>
    </row>
    <row r="49" spans="2:5" s="8" customFormat="1" ht="15" customHeight="1" x14ac:dyDescent="0.2">
      <c r="B49" s="6" t="s">
        <v>52</v>
      </c>
      <c r="C49" s="6" t="s">
        <v>154</v>
      </c>
      <c r="D49" s="7">
        <v>4328.2844841333117</v>
      </c>
      <c r="E49" s="21"/>
    </row>
    <row r="50" spans="2:5" s="8" customFormat="1" ht="15" customHeight="1" x14ac:dyDescent="0.2">
      <c r="B50" s="6" t="s">
        <v>53</v>
      </c>
      <c r="C50" s="6" t="s">
        <v>155</v>
      </c>
      <c r="D50" s="7">
        <v>9038.4167935409459</v>
      </c>
      <c r="E50" s="21"/>
    </row>
    <row r="51" spans="2:5" s="8" customFormat="1" ht="15" customHeight="1" x14ac:dyDescent="0.2">
      <c r="B51" s="6" t="s">
        <v>54</v>
      </c>
      <c r="C51" s="6" t="s">
        <v>156</v>
      </c>
      <c r="D51" s="7">
        <v>6251.2970370370376</v>
      </c>
      <c r="E51" s="21"/>
    </row>
    <row r="52" spans="2:5" s="8" customFormat="1" ht="15" customHeight="1" x14ac:dyDescent="0.2">
      <c r="B52" s="6" t="s">
        <v>55</v>
      </c>
      <c r="C52" s="6" t="s">
        <v>157</v>
      </c>
      <c r="D52" s="7">
        <v>5117.3855754771548</v>
      </c>
      <c r="E52" s="21"/>
    </row>
    <row r="53" spans="2:5" s="8" customFormat="1" ht="15" customHeight="1" x14ac:dyDescent="0.2">
      <c r="B53" s="6" t="s">
        <v>56</v>
      </c>
      <c r="C53" s="6" t="s">
        <v>158</v>
      </c>
      <c r="D53" s="7">
        <v>6924.7290462962965</v>
      </c>
      <c r="E53" s="21"/>
    </row>
    <row r="54" spans="2:5" s="8" customFormat="1" ht="15" customHeight="1" x14ac:dyDescent="0.2">
      <c r="B54" s="6" t="s">
        <v>57</v>
      </c>
      <c r="C54" s="6" t="s">
        <v>159</v>
      </c>
      <c r="D54" s="7">
        <v>7994.6408635097505</v>
      </c>
      <c r="E54" s="21"/>
    </row>
    <row r="55" spans="2:5" s="8" customFormat="1" ht="15" customHeight="1" x14ac:dyDescent="0.2">
      <c r="B55" s="6" t="s">
        <v>58</v>
      </c>
      <c r="C55" s="6" t="s">
        <v>160</v>
      </c>
      <c r="D55" s="7">
        <v>8305.4697047397058</v>
      </c>
      <c r="E55" s="21"/>
    </row>
    <row r="56" spans="2:5" s="8" customFormat="1" ht="15" customHeight="1" x14ac:dyDescent="0.2">
      <c r="B56" s="6" t="s">
        <v>59</v>
      </c>
      <c r="C56" s="6" t="s">
        <v>161</v>
      </c>
      <c r="D56" s="7">
        <v>5213.6626065969422</v>
      </c>
      <c r="E56" s="21"/>
    </row>
    <row r="57" spans="2:5" s="8" customFormat="1" ht="15" customHeight="1" x14ac:dyDescent="0.2">
      <c r="B57" s="6" t="s">
        <v>60</v>
      </c>
      <c r="C57" s="6" t="s">
        <v>162</v>
      </c>
      <c r="D57" s="7">
        <v>4085.7373427431735</v>
      </c>
      <c r="E57" s="21"/>
    </row>
    <row r="58" spans="2:5" s="8" customFormat="1" ht="15" customHeight="1" x14ac:dyDescent="0.2">
      <c r="B58" s="6" t="s">
        <v>61</v>
      </c>
      <c r="C58" s="6" t="s">
        <v>163</v>
      </c>
      <c r="D58" s="7">
        <v>5909.4212093023252</v>
      </c>
      <c r="E58" s="21"/>
    </row>
    <row r="59" spans="2:5" s="8" customFormat="1" ht="15" customHeight="1" x14ac:dyDescent="0.2">
      <c r="B59" s="6" t="s">
        <v>62</v>
      </c>
      <c r="C59" s="6" t="s">
        <v>164</v>
      </c>
      <c r="D59" s="7">
        <v>5230.2164105319725</v>
      </c>
      <c r="E59" s="21"/>
    </row>
    <row r="60" spans="2:5" s="8" customFormat="1" ht="15" customHeight="1" x14ac:dyDescent="0.2">
      <c r="B60" s="6" t="s">
        <v>63</v>
      </c>
      <c r="C60" s="6" t="s">
        <v>165</v>
      </c>
      <c r="D60" s="7">
        <v>5432.8350026301941</v>
      </c>
      <c r="E60" s="21"/>
    </row>
    <row r="61" spans="2:5" s="8" customFormat="1" ht="15" customHeight="1" x14ac:dyDescent="0.2">
      <c r="B61" s="6" t="s">
        <v>64</v>
      </c>
      <c r="C61" s="6" t="s">
        <v>166</v>
      </c>
      <c r="D61" s="7">
        <v>5514.7627079261674</v>
      </c>
      <c r="E61" s="21"/>
    </row>
    <row r="62" spans="2:5" s="8" customFormat="1" ht="15" customHeight="1" x14ac:dyDescent="0.2">
      <c r="B62" s="6" t="s">
        <v>65</v>
      </c>
      <c r="C62" s="6" t="s">
        <v>167</v>
      </c>
      <c r="D62" s="7">
        <v>4665.3322247972192</v>
      </c>
      <c r="E62" s="21"/>
    </row>
    <row r="63" spans="2:5" s="8" customFormat="1" ht="15" customHeight="1" x14ac:dyDescent="0.2">
      <c r="B63" s="6" t="s">
        <v>66</v>
      </c>
      <c r="C63" s="6" t="s">
        <v>168</v>
      </c>
      <c r="D63" s="7">
        <v>7229.807397553428</v>
      </c>
      <c r="E63" s="21"/>
    </row>
    <row r="64" spans="2:5" s="8" customFormat="1" ht="15" customHeight="1" x14ac:dyDescent="0.2">
      <c r="B64" s="6" t="s">
        <v>67</v>
      </c>
      <c r="C64" s="6" t="s">
        <v>169</v>
      </c>
      <c r="D64" s="7">
        <v>5127.7464090829071</v>
      </c>
      <c r="E64" s="21"/>
    </row>
    <row r="65" spans="2:5" s="8" customFormat="1" ht="15" customHeight="1" x14ac:dyDescent="0.2">
      <c r="B65" s="6" t="s">
        <v>68</v>
      </c>
      <c r="C65" s="6" t="s">
        <v>170</v>
      </c>
      <c r="D65" s="7">
        <v>5588.1545942790426</v>
      </c>
      <c r="E65" s="21"/>
    </row>
    <row r="66" spans="2:5" s="8" customFormat="1" ht="15" customHeight="1" x14ac:dyDescent="0.2">
      <c r="B66" s="6" t="s">
        <v>69</v>
      </c>
      <c r="C66" s="6" t="s">
        <v>171</v>
      </c>
      <c r="D66" s="7">
        <v>5498.3164058101556</v>
      </c>
      <c r="E66" s="21"/>
    </row>
    <row r="67" spans="2:5" s="8" customFormat="1" ht="15" customHeight="1" x14ac:dyDescent="0.2">
      <c r="B67" s="6" t="s">
        <v>70</v>
      </c>
      <c r="C67" s="6" t="s">
        <v>172</v>
      </c>
      <c r="D67" s="7">
        <v>6195.6778279974887</v>
      </c>
      <c r="E67" s="21"/>
    </row>
    <row r="68" spans="2:5" s="8" customFormat="1" ht="15" customHeight="1" x14ac:dyDescent="0.2">
      <c r="B68" s="6" t="s">
        <v>71</v>
      </c>
      <c r="C68" s="6" t="s">
        <v>173</v>
      </c>
      <c r="D68" s="7">
        <v>8313.7916526699428</v>
      </c>
      <c r="E68" s="21"/>
    </row>
    <row r="69" spans="2:5" s="8" customFormat="1" ht="15" customHeight="1" x14ac:dyDescent="0.2">
      <c r="B69" s="6" t="s">
        <v>72</v>
      </c>
      <c r="C69" s="6" t="s">
        <v>174</v>
      </c>
      <c r="D69" s="7">
        <v>8243.5672195892585</v>
      </c>
      <c r="E69" s="21"/>
    </row>
    <row r="70" spans="2:5" s="8" customFormat="1" ht="15" customHeight="1" x14ac:dyDescent="0.2">
      <c r="B70" s="6" t="s">
        <v>73</v>
      </c>
      <c r="C70" s="6" t="s">
        <v>175</v>
      </c>
      <c r="D70" s="7">
        <v>8777.0971451483547</v>
      </c>
      <c r="E70" s="21"/>
    </row>
    <row r="71" spans="2:5" s="8" customFormat="1" ht="15" customHeight="1" x14ac:dyDescent="0.2">
      <c r="B71" s="6" t="s">
        <v>74</v>
      </c>
      <c r="C71" s="6" t="s">
        <v>176</v>
      </c>
      <c r="D71" s="7">
        <v>6443.8127493572129</v>
      </c>
      <c r="E71" s="21"/>
    </row>
    <row r="72" spans="2:5" s="8" customFormat="1" ht="15" customHeight="1" x14ac:dyDescent="0.2">
      <c r="B72" s="6" t="s">
        <v>75</v>
      </c>
      <c r="C72" s="6" t="s">
        <v>177</v>
      </c>
      <c r="D72" s="7">
        <v>4746.7863199547764</v>
      </c>
      <c r="E72" s="21"/>
    </row>
    <row r="73" spans="2:5" s="8" customFormat="1" ht="15" customHeight="1" x14ac:dyDescent="0.2">
      <c r="B73" s="6" t="s">
        <v>7</v>
      </c>
      <c r="C73" s="6" t="s">
        <v>106</v>
      </c>
      <c r="D73" s="7">
        <v>4919.056179461616</v>
      </c>
      <c r="E73" s="21"/>
    </row>
    <row r="74" spans="2:5" s="8" customFormat="1" ht="15" customHeight="1" x14ac:dyDescent="0.2">
      <c r="B74" s="6" t="s">
        <v>8</v>
      </c>
      <c r="C74" s="6" t="s">
        <v>107</v>
      </c>
      <c r="D74" s="7">
        <v>6487.9197376329175</v>
      </c>
      <c r="E74" s="21"/>
    </row>
    <row r="75" spans="2:5" s="8" customFormat="1" ht="15" customHeight="1" x14ac:dyDescent="0.2">
      <c r="B75" s="6" t="s">
        <v>76</v>
      </c>
      <c r="C75" s="6" t="s">
        <v>178</v>
      </c>
      <c r="D75" s="7">
        <v>3377.705704863974</v>
      </c>
      <c r="E75" s="21"/>
    </row>
    <row r="76" spans="2:5" s="8" customFormat="1" ht="15" customHeight="1" x14ac:dyDescent="0.2">
      <c r="B76" s="6" t="s">
        <v>77</v>
      </c>
      <c r="C76" s="6" t="s">
        <v>179</v>
      </c>
      <c r="D76" s="7">
        <v>4813.3120089786753</v>
      </c>
      <c r="E76" s="21"/>
    </row>
    <row r="77" spans="2:5" s="8" customFormat="1" ht="15" customHeight="1" x14ac:dyDescent="0.2">
      <c r="B77" s="6" t="s">
        <v>78</v>
      </c>
      <c r="C77" s="6" t="s">
        <v>180</v>
      </c>
      <c r="D77" s="7">
        <v>6120.0472243940576</v>
      </c>
      <c r="E77" s="21"/>
    </row>
    <row r="78" spans="2:5" s="8" customFormat="1" ht="15" customHeight="1" x14ac:dyDescent="0.2">
      <c r="B78" s="6" t="s">
        <v>79</v>
      </c>
      <c r="C78" s="6" t="s">
        <v>181</v>
      </c>
      <c r="D78" s="7">
        <v>5772.4047000199316</v>
      </c>
      <c r="E78" s="21"/>
    </row>
    <row r="79" spans="2:5" s="8" customFormat="1" ht="15" customHeight="1" x14ac:dyDescent="0.2">
      <c r="B79" s="6" t="s">
        <v>80</v>
      </c>
      <c r="C79" s="6" t="s">
        <v>182</v>
      </c>
      <c r="D79" s="7">
        <v>6788.1798302887446</v>
      </c>
      <c r="E79" s="21"/>
    </row>
    <row r="80" spans="2:5" s="8" customFormat="1" ht="15" customHeight="1" x14ac:dyDescent="0.2">
      <c r="B80" s="6" t="s">
        <v>81</v>
      </c>
      <c r="C80" s="6" t="s">
        <v>183</v>
      </c>
      <c r="D80" s="7">
        <v>9384.0908926308166</v>
      </c>
      <c r="E80" s="21"/>
    </row>
    <row r="81" spans="2:5" s="8" customFormat="1" ht="15" customHeight="1" x14ac:dyDescent="0.2">
      <c r="B81" s="6" t="s">
        <v>82</v>
      </c>
      <c r="C81" s="6" t="s">
        <v>184</v>
      </c>
      <c r="D81" s="7">
        <v>6689.0000524567231</v>
      </c>
      <c r="E81" s="21"/>
    </row>
    <row r="82" spans="2:5" s="8" customFormat="1" ht="15" customHeight="1" x14ac:dyDescent="0.2">
      <c r="B82" s="6" t="s">
        <v>83</v>
      </c>
      <c r="C82" s="6" t="s">
        <v>185</v>
      </c>
      <c r="D82" s="7">
        <v>8137.1992916100726</v>
      </c>
      <c r="E82" s="21"/>
    </row>
    <row r="83" spans="2:5" s="8" customFormat="1" ht="15" customHeight="1" x14ac:dyDescent="0.2">
      <c r="B83" s="6" t="s">
        <v>84</v>
      </c>
      <c r="C83" s="6" t="s">
        <v>186</v>
      </c>
      <c r="D83" s="7">
        <v>6857.9399439873978</v>
      </c>
      <c r="E83" s="21"/>
    </row>
    <row r="84" spans="2:5" s="8" customFormat="1" ht="15" customHeight="1" x14ac:dyDescent="0.2">
      <c r="B84" s="6" t="s">
        <v>85</v>
      </c>
      <c r="C84" s="6" t="s">
        <v>187</v>
      </c>
      <c r="D84" s="7">
        <v>4856.4724406130263</v>
      </c>
      <c r="E84" s="21"/>
    </row>
    <row r="85" spans="2:5" s="8" customFormat="1" ht="15" customHeight="1" x14ac:dyDescent="0.2">
      <c r="B85" s="6" t="s">
        <v>86</v>
      </c>
      <c r="C85" s="6" t="s">
        <v>188</v>
      </c>
      <c r="D85" s="7">
        <v>5582.2330218068537</v>
      </c>
      <c r="E85" s="21"/>
    </row>
    <row r="86" spans="2:5" s="8" customFormat="1" ht="15" customHeight="1" x14ac:dyDescent="0.2">
      <c r="B86" s="6" t="s">
        <v>87</v>
      </c>
      <c r="C86" s="6" t="s">
        <v>189</v>
      </c>
      <c r="D86" s="7">
        <v>5084.3734102507215</v>
      </c>
      <c r="E86" s="21"/>
    </row>
    <row r="87" spans="2:5" s="8" customFormat="1" ht="15" customHeight="1" x14ac:dyDescent="0.2">
      <c r="B87" s="6" t="s">
        <v>88</v>
      </c>
      <c r="C87" s="6" t="s">
        <v>190</v>
      </c>
      <c r="D87" s="7">
        <v>5027.5234050991494</v>
      </c>
      <c r="E87" s="21"/>
    </row>
    <row r="88" spans="2:5" s="8" customFormat="1" ht="15" customHeight="1" x14ac:dyDescent="0.2">
      <c r="B88" s="6" t="s">
        <v>89</v>
      </c>
      <c r="C88" s="6" t="s">
        <v>191</v>
      </c>
      <c r="D88" s="7">
        <v>7602.7389817605081</v>
      </c>
      <c r="E88" s="21"/>
    </row>
    <row r="89" spans="2:5" s="8" customFormat="1" ht="15" customHeight="1" x14ac:dyDescent="0.2">
      <c r="B89" s="6" t="s">
        <v>90</v>
      </c>
      <c r="C89" s="6" t="s">
        <v>192</v>
      </c>
      <c r="D89" s="7">
        <v>6407.2972840514603</v>
      </c>
      <c r="E89" s="21"/>
    </row>
    <row r="90" spans="2:5" s="8" customFormat="1" ht="15" customHeight="1" x14ac:dyDescent="0.2">
      <c r="B90" s="6" t="s">
        <v>91</v>
      </c>
      <c r="C90" s="6" t="s">
        <v>193</v>
      </c>
      <c r="D90" s="7">
        <v>5540.1323547704942</v>
      </c>
      <c r="E90" s="21"/>
    </row>
    <row r="91" spans="2:5" s="8" customFormat="1" ht="15" customHeight="1" x14ac:dyDescent="0.2">
      <c r="B91" s="6" t="s">
        <v>92</v>
      </c>
      <c r="C91" s="6" t="s">
        <v>194</v>
      </c>
      <c r="D91" s="7">
        <v>4643.8094855462996</v>
      </c>
      <c r="E91" s="21"/>
    </row>
    <row r="92" spans="2:5" s="8" customFormat="1" ht="15" customHeight="1" x14ac:dyDescent="0.2">
      <c r="B92" s="6" t="s">
        <v>93</v>
      </c>
      <c r="C92" s="6" t="s">
        <v>195</v>
      </c>
      <c r="D92" s="7">
        <v>6427.7175902033678</v>
      </c>
      <c r="E92" s="21"/>
    </row>
    <row r="93" spans="2:5" s="8" customFormat="1" ht="15" customHeight="1" x14ac:dyDescent="0.2">
      <c r="B93" s="6" t="s">
        <v>94</v>
      </c>
      <c r="C93" s="6" t="s">
        <v>196</v>
      </c>
      <c r="D93" s="7">
        <v>3908.0465362885702</v>
      </c>
      <c r="E93" s="21"/>
    </row>
    <row r="94" spans="2:5" s="8" customFormat="1" ht="15" customHeight="1" x14ac:dyDescent="0.2">
      <c r="B94" s="6" t="s">
        <v>95</v>
      </c>
      <c r="C94" s="6" t="s">
        <v>197</v>
      </c>
      <c r="D94" s="7">
        <v>6955.0455927051662</v>
      </c>
      <c r="E94" s="21"/>
    </row>
    <row r="95" spans="2:5" s="8" customFormat="1" ht="15" customHeight="1" x14ac:dyDescent="0.2">
      <c r="B95" s="6" t="s">
        <v>96</v>
      </c>
      <c r="C95" s="6" t="s">
        <v>198</v>
      </c>
      <c r="D95" s="7">
        <v>2909.7934138972805</v>
      </c>
      <c r="E95" s="21"/>
    </row>
    <row r="96" spans="2:5" s="8" customFormat="1" ht="15" customHeight="1" x14ac:dyDescent="0.2">
      <c r="B96" s="6" t="s">
        <v>97</v>
      </c>
      <c r="C96" s="6" t="s">
        <v>199</v>
      </c>
      <c r="D96" s="7">
        <v>7443.4480325087079</v>
      </c>
      <c r="E96" s="21"/>
    </row>
    <row r="97" spans="2:5" s="8" customFormat="1" ht="15" customHeight="1" x14ac:dyDescent="0.2">
      <c r="B97" s="6" t="s">
        <v>98</v>
      </c>
      <c r="C97" s="6" t="s">
        <v>200</v>
      </c>
      <c r="D97" s="7">
        <v>9135.6469508464197</v>
      </c>
      <c r="E97" s="21"/>
    </row>
    <row r="98" spans="2:5" s="8" customFormat="1" ht="15" customHeight="1" x14ac:dyDescent="0.2">
      <c r="B98" s="6" t="s">
        <v>99</v>
      </c>
      <c r="C98" s="6" t="s">
        <v>201</v>
      </c>
      <c r="D98" s="7">
        <v>8868.7875364533593</v>
      </c>
      <c r="E98" s="21"/>
    </row>
    <row r="99" spans="2:5" s="8" customFormat="1" ht="15" customHeight="1" x14ac:dyDescent="0.2">
      <c r="B99" s="6" t="s">
        <v>100</v>
      </c>
      <c r="C99" s="6" t="s">
        <v>202</v>
      </c>
      <c r="D99" s="7">
        <v>7468.3901401643307</v>
      </c>
      <c r="E99" s="21"/>
    </row>
    <row r="100" spans="2:5" s="8" customFormat="1" ht="15" customHeight="1" x14ac:dyDescent="0.2">
      <c r="B100" s="6" t="s">
        <v>101</v>
      </c>
      <c r="C100" s="6" t="s">
        <v>203</v>
      </c>
      <c r="D100" s="7">
        <v>5651.8474961492384</v>
      </c>
      <c r="E100" s="21"/>
    </row>
    <row r="101" spans="2:5" s="8" customFormat="1" ht="15" customHeight="1" x14ac:dyDescent="0.2">
      <c r="B101" s="6" t="s">
        <v>102</v>
      </c>
      <c r="C101" s="6" t="s">
        <v>204</v>
      </c>
      <c r="D101" s="7">
        <v>6175.8212357528491</v>
      </c>
      <c r="E101" s="21"/>
    </row>
    <row r="102" spans="2:5" s="8" customFormat="1" ht="15" customHeight="1" x14ac:dyDescent="0.2">
      <c r="B102" s="6" t="s">
        <v>103</v>
      </c>
      <c r="C102" s="6" t="s">
        <v>205</v>
      </c>
      <c r="D102" s="7">
        <v>8402.5931909385108</v>
      </c>
      <c r="E102" s="21"/>
    </row>
    <row r="103" spans="2:5" s="8" customFormat="1" ht="15" customHeight="1" x14ac:dyDescent="0.2">
      <c r="B103" s="6" t="s">
        <v>104</v>
      </c>
      <c r="C103" s="6" t="s">
        <v>206</v>
      </c>
      <c r="D103" s="7">
        <v>5881.3150068027226</v>
      </c>
      <c r="E103" s="21"/>
    </row>
    <row r="104" spans="2:5" s="8" customFormat="1" ht="15" customHeight="1" x14ac:dyDescent="0.2">
      <c r="B104" s="6" t="s">
        <v>105</v>
      </c>
      <c r="C104" s="6" t="s">
        <v>207</v>
      </c>
      <c r="D104" s="7">
        <v>7630.4283303944321</v>
      </c>
      <c r="E104" s="21"/>
    </row>
    <row r="105" spans="2:5" s="8" customFormat="1" ht="15" customHeight="1" x14ac:dyDescent="0.2">
      <c r="E105" s="21"/>
    </row>
    <row r="106" spans="2:5" s="8" customFormat="1" x14ac:dyDescent="0.2">
      <c r="B106" s="9"/>
      <c r="D106" s="10"/>
    </row>
    <row r="107" spans="2:5" s="8" customFormat="1" ht="24.95" customHeight="1" x14ac:dyDescent="0.2"/>
    <row r="108" spans="2:5" s="8" customFormat="1" ht="15" customHeight="1" x14ac:dyDescent="0.2"/>
    <row r="109" spans="2:5" s="8" customFormat="1" ht="15" customHeight="1" x14ac:dyDescent="0.2"/>
    <row r="110" spans="2:5" s="8" customFormat="1" x14ac:dyDescent="0.2"/>
    <row r="111" spans="2:5" s="8" customFormat="1" x14ac:dyDescent="0.2">
      <c r="D111" s="11"/>
    </row>
    <row r="112" spans="2:5" s="8" customFormat="1" x14ac:dyDescent="0.2">
      <c r="D112" s="11"/>
    </row>
    <row r="113" spans="4:4" s="8" customFormat="1" x14ac:dyDescent="0.2">
      <c r="D113" s="11"/>
    </row>
  </sheetData>
  <mergeCells count="2">
    <mergeCell ref="V44:AC44"/>
    <mergeCell ref="F7:M10"/>
  </mergeCells>
  <phoneticPr fontId="6" type="noConversion"/>
  <pageMargins left="0.7" right="0.7" top="0.75" bottom="0.75" header="0.3" footer="0.3"/>
  <pageSetup paperSize="9" orientation="portrait"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2:G14"/>
  <sheetViews>
    <sheetView showGridLines="0" tabSelected="1" zoomScale="110" zoomScaleNormal="110" workbookViewId="0">
      <selection activeCell="B14" sqref="B14:G14"/>
    </sheetView>
  </sheetViews>
  <sheetFormatPr baseColWidth="10" defaultRowHeight="15" x14ac:dyDescent="0.25"/>
  <cols>
    <col min="1" max="1" width="3" customWidth="1"/>
    <col min="2" max="2" width="24.85546875" style="18" customWidth="1"/>
    <col min="3" max="3" width="11.42578125" style="18"/>
    <col min="4" max="4" width="12.140625" style="18" customWidth="1"/>
    <col min="5" max="5" width="15.28515625" style="18" customWidth="1"/>
    <col min="6" max="6" width="11.42578125" style="18"/>
  </cols>
  <sheetData>
    <row r="2" spans="2:7" ht="31.5" customHeight="1" x14ac:dyDescent="0.25">
      <c r="B2" s="94" t="s">
        <v>241</v>
      </c>
      <c r="C2" s="94"/>
      <c r="D2" s="94"/>
      <c r="E2" s="94"/>
    </row>
    <row r="3" spans="2:7" s="29" customFormat="1" ht="27" customHeight="1" x14ac:dyDescent="0.25">
      <c r="B3" s="22" t="s">
        <v>227</v>
      </c>
      <c r="C3" s="22" t="s">
        <v>228</v>
      </c>
      <c r="D3" s="22" t="s">
        <v>229</v>
      </c>
      <c r="E3" s="22" t="s">
        <v>219</v>
      </c>
      <c r="F3" s="26"/>
    </row>
    <row r="4" spans="2:7" ht="16.5" customHeight="1" x14ac:dyDescent="0.25">
      <c r="B4" s="23" t="s">
        <v>230</v>
      </c>
      <c r="C4" s="24">
        <f>0.0851742640305506*100</f>
        <v>8.5174264030550599</v>
      </c>
      <c r="D4" s="24">
        <f>0.154086478380405*100</f>
        <v>15.408647838040501</v>
      </c>
      <c r="E4" s="24">
        <f>0.10439177413733*100</f>
        <v>10.439177413733001</v>
      </c>
    </row>
    <row r="5" spans="2:7" x14ac:dyDescent="0.25">
      <c r="B5" s="23" t="s">
        <v>220</v>
      </c>
      <c r="C5" s="24">
        <f>0.0376081597138299*100</f>
        <v>3.7608159713829901</v>
      </c>
      <c r="D5" s="24">
        <f>0.0796050987253187*100</f>
        <v>7.960509872531869</v>
      </c>
      <c r="E5" s="24">
        <f>0.0492854653189265*100</f>
        <v>4.9285465318926498</v>
      </c>
    </row>
    <row r="6" spans="2:7" x14ac:dyDescent="0.25">
      <c r="B6" s="23" t="s">
        <v>232</v>
      </c>
      <c r="C6" s="24">
        <f>0.0494030067191956*100</f>
        <v>4.9403006719195597</v>
      </c>
      <c r="D6" s="24">
        <f>0.0718570357410647*100</f>
        <v>7.1857035741064692</v>
      </c>
      <c r="E6" s="24">
        <f>0.0556291390728477*100</f>
        <v>5.56291390728477</v>
      </c>
    </row>
    <row r="7" spans="2:7" x14ac:dyDescent="0.25">
      <c r="B7" s="23" t="s">
        <v>233</v>
      </c>
      <c r="C7" s="24">
        <f>0.0524967370812588*100</f>
        <v>5.2496737081258802</v>
      </c>
      <c r="D7" s="24">
        <f>0.0636090977255686*100</f>
        <v>6.3609097725568597</v>
      </c>
      <c r="E7" s="24">
        <f>0.0556291390728477*100</f>
        <v>5.56291390728477</v>
      </c>
    </row>
    <row r="8" spans="2:7" x14ac:dyDescent="0.25">
      <c r="B8" s="23" t="s">
        <v>234</v>
      </c>
      <c r="C8" s="24">
        <f>0.0553004302218785*100</f>
        <v>5.5300430221878498</v>
      </c>
      <c r="D8" s="24">
        <f>0.0651087228192952*100</f>
        <v>6.5108722819295197</v>
      </c>
      <c r="E8" s="24">
        <f>0.0579993028929941*100</f>
        <v>5.79993028929941</v>
      </c>
    </row>
    <row r="9" spans="2:7" x14ac:dyDescent="0.25">
      <c r="B9" s="23" t="s">
        <v>235</v>
      </c>
      <c r="C9" s="24">
        <f>0.171605356020689*100</f>
        <v>17.160535602068901</v>
      </c>
      <c r="D9" s="24">
        <f>0.154211447138215*100</f>
        <v>15.4211447138215</v>
      </c>
      <c r="E9" s="24">
        <f>0.166782851167654*100</f>
        <v>16.678285116765402</v>
      </c>
    </row>
    <row r="10" spans="2:7" x14ac:dyDescent="0.25">
      <c r="B10" s="23" t="s">
        <v>236</v>
      </c>
      <c r="C10" s="24">
        <f>0.0448107507130082*100</f>
        <v>4.4810750713008201</v>
      </c>
      <c r="D10" s="24">
        <f>0.0567358160459885*100</f>
        <v>5.6735816045988496</v>
      </c>
      <c r="E10" s="24">
        <f>0.0481352387591495*100</f>
        <v>4.8135238759149495</v>
      </c>
    </row>
    <row r="11" spans="2:7" x14ac:dyDescent="0.25">
      <c r="B11" s="23" t="s">
        <v>237</v>
      </c>
      <c r="C11" s="24">
        <f>0.312031710736211*100</f>
        <v>31.2031710736211</v>
      </c>
      <c r="D11" s="24">
        <f>0.25106223444139*100</f>
        <v>25.106223444138998</v>
      </c>
      <c r="E11" s="24">
        <f>0.29505054025793*100</f>
        <v>29.505054025792997</v>
      </c>
    </row>
    <row r="12" spans="2:7" x14ac:dyDescent="0.25">
      <c r="B12" s="23" t="s">
        <v>238</v>
      </c>
      <c r="C12" s="24">
        <f>0.0813554406148789*100</f>
        <v>8.1355440614878898</v>
      </c>
      <c r="D12" s="24">
        <f>0.0492376905773557*100</f>
        <v>4.9237690577355702</v>
      </c>
      <c r="E12" s="24">
        <f>0.0723945625653538*100</f>
        <v>7.2394562565353802</v>
      </c>
    </row>
    <row r="13" spans="2:7" x14ac:dyDescent="0.25">
      <c r="B13" s="23" t="s">
        <v>231</v>
      </c>
      <c r="C13" s="24">
        <f>0.109199013873447*100</f>
        <v>10.919901387344702</v>
      </c>
      <c r="D13" s="24">
        <f>0.0547363159210197*100</f>
        <v>5.4736315921019703</v>
      </c>
      <c r="E13" s="24">
        <f>0.0941094457999303*100</f>
        <v>9.4109445799930302</v>
      </c>
    </row>
    <row r="14" spans="2:7" ht="98.25" customHeight="1" x14ac:dyDescent="0.25">
      <c r="B14" s="95" t="s">
        <v>240</v>
      </c>
      <c r="C14" s="95"/>
      <c r="D14" s="95"/>
      <c r="E14" s="95"/>
      <c r="F14" s="95"/>
      <c r="G14" s="95"/>
    </row>
  </sheetData>
  <mergeCells count="2">
    <mergeCell ref="B2:E2"/>
    <mergeCell ref="B14:G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T01</vt:lpstr>
      <vt:lpstr>G01</vt:lpstr>
      <vt:lpstr>G02</vt:lpstr>
      <vt:lpstr>C01</vt:lpstr>
      <vt:lpstr>C02</vt:lpstr>
      <vt:lpstr>G03</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Marquier</dc:creator>
  <cp:lastModifiedBy>CASTAING, Elisabeth (DREES/DIRECTION)</cp:lastModifiedBy>
  <dcterms:created xsi:type="dcterms:W3CDTF">2016-11-30T13:24:48Z</dcterms:created>
  <dcterms:modified xsi:type="dcterms:W3CDTF">2020-10-09T14:01:38Z</dcterms:modified>
</cp:coreProperties>
</file>